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-nutrition/Dropbox/1. Mac-Nutrition Shared Folder/12. Staff Folder/Billy Maritza/Rapid Fat Loss Calculator/"/>
    </mc:Choice>
  </mc:AlternateContent>
  <xr:revisionPtr revIDLastSave="0" documentId="13_ncr:1_{0A92F8C3-94C8-0344-A928-8B44065297B4}" xr6:coauthVersionLast="47" xr6:coauthVersionMax="47" xr10:uidLastSave="{00000000-0000-0000-0000-000000000000}"/>
  <bookViews>
    <workbookView xWindow="1740" yWindow="1120" windowWidth="34680" windowHeight="23340" activeTab="1" xr2:uid="{00000000-000D-0000-FFFF-FFFF00000000}"/>
  </bookViews>
  <sheets>
    <sheet name="Converter &amp; BF% Calculator" sheetId="12" r:id="rId1"/>
    <sheet name="Personal Details" sheetId="11" r:id="rId2"/>
    <sheet name="Calorie Needs Calculator" sheetId="26" r:id="rId3"/>
    <sheet name="Maximum Fat Loss Calculator" sheetId="27" r:id="rId4"/>
    <sheet name="Daily Kcals &amp; Macros" sheetId="21" r:id="rId5"/>
    <sheet name="E.g. 4 Weeks of Kcals &amp; Macros" sheetId="29" r:id="rId6"/>
  </sheets>
  <definedNames>
    <definedName name="Activities">#REF!</definedName>
    <definedName name="Conditioning" localSheetId="2">#REF!</definedName>
    <definedName name="Conditioning" localSheetId="3">#REF!</definedName>
    <definedName name="Conditioning">#REF!</definedName>
    <definedName name="Cycling" localSheetId="2">#REF!</definedName>
    <definedName name="Cycling" localSheetId="3">#REF!</definedName>
    <definedName name="Cycling">#REF!</definedName>
    <definedName name="Hiking">#REF!</definedName>
    <definedName name="Rowing" localSheetId="2">#REF!</definedName>
    <definedName name="Rowing" localSheetId="3">#REF!</definedName>
    <definedName name="Rowing">#REF!</definedName>
    <definedName name="Running" localSheetId="2">#REF!</definedName>
    <definedName name="Running" localSheetId="3">#REF!</definedName>
    <definedName name="Running">#REF!</definedName>
    <definedName name="Sport">#REF!</definedName>
    <definedName name="Water_Sports" localSheetId="2">#REF!</definedName>
    <definedName name="Water_Sports" localSheetId="3">#REF!</definedName>
    <definedName name="Water_Sports">#REF!</definedName>
    <definedName name="Weights">#REF!</definedName>
    <definedName name="Winter_Sport" localSheetId="2">#REF!</definedName>
    <definedName name="Winter_Sport" localSheetId="3">#REF!</definedName>
    <definedName name="Winter_Sport">#REF!</definedName>
    <definedName name="Yoga" localSheetId="2">#REF!</definedName>
    <definedName name="Yoga" localSheetId="3">#REF!</definedName>
    <definedName name="Yog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2" l="1"/>
  <c r="I16" i="11" l="1"/>
  <c r="I15" i="11" s="1"/>
  <c r="K11" i="12"/>
  <c r="D7" i="26"/>
  <c r="J12" i="11" l="1"/>
  <c r="J13" i="11" s="1"/>
  <c r="D6" i="26" l="1"/>
  <c r="B9" i="12"/>
  <c r="J11" i="11"/>
  <c r="J7" i="11"/>
  <c r="J8" i="11" s="1"/>
  <c r="J9" i="11" s="1"/>
  <c r="J10" i="11" s="1"/>
  <c r="D5" i="26"/>
  <c r="D8" i="26" l="1"/>
  <c r="D9" i="26"/>
  <c r="D6" i="21" l="1"/>
  <c r="D8" i="21" s="1"/>
  <c r="I6" i="27"/>
  <c r="D7" i="27"/>
  <c r="D12" i="27" s="1"/>
  <c r="D6" i="27"/>
  <c r="C12" i="27" s="1"/>
  <c r="D13" i="21" l="1"/>
  <c r="E8" i="29"/>
  <c r="E13" i="29" s="1"/>
  <c r="F8" i="29"/>
  <c r="F13" i="29" s="1"/>
  <c r="G8" i="29"/>
  <c r="G13" i="29" s="1"/>
  <c r="D8" i="29"/>
  <c r="D13" i="29" s="1"/>
  <c r="I7" i="27"/>
  <c r="I8" i="27" s="1"/>
  <c r="F12" i="27"/>
  <c r="H12" i="27" s="1"/>
  <c r="C13" i="27" s="1"/>
  <c r="E12" i="27"/>
  <c r="I9" i="27" l="1"/>
  <c r="D13" i="27"/>
  <c r="E13" i="27" s="1"/>
  <c r="D5" i="27" l="1"/>
  <c r="G12" i="27" s="1"/>
  <c r="I12" i="27" s="1"/>
  <c r="F13" i="27"/>
  <c r="D10" i="21" l="1"/>
  <c r="D4" i="21"/>
  <c r="G13" i="27"/>
  <c r="E5" i="29" s="1"/>
  <c r="H13" i="27"/>
  <c r="C14" i="27" s="1"/>
  <c r="D5" i="29" l="1"/>
  <c r="D14" i="27"/>
  <c r="E14" i="27" s="1"/>
  <c r="D15" i="21" l="1"/>
  <c r="D9" i="21" s="1"/>
  <c r="G10" i="29"/>
  <c r="D10" i="29"/>
  <c r="D15" i="29" s="1"/>
  <c r="D14" i="29" s="1"/>
  <c r="D9" i="29" s="1"/>
  <c r="E10" i="29"/>
  <c r="E15" i="29" s="1"/>
  <c r="E14" i="29" s="1"/>
  <c r="E9" i="29" s="1"/>
  <c r="E10" i="21"/>
  <c r="F10" i="29"/>
  <c r="F15" i="29" s="1"/>
  <c r="F14" i="27"/>
  <c r="K10" i="12"/>
  <c r="G9" i="12" l="1"/>
  <c r="E9" i="21"/>
  <c r="H14" i="27"/>
  <c r="C15" i="27" s="1"/>
  <c r="G15" i="29" s="1"/>
  <c r="G14" i="27"/>
  <c r="F5" i="29" s="1"/>
  <c r="F14" i="29" s="1"/>
  <c r="F9" i="29" s="1"/>
  <c r="D14" i="21" l="1"/>
  <c r="D15" i="27"/>
  <c r="E15" i="27" s="1"/>
  <c r="F15" i="27" l="1"/>
  <c r="G15" i="27" s="1"/>
  <c r="G5" i="29" s="1"/>
  <c r="G14" i="29" s="1"/>
  <c r="G9" i="29" s="1"/>
  <c r="H15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MacDonald</author>
  </authors>
  <commentList>
    <comment ref="D13" authorId="0" shapeId="0" xr:uid="{373652C9-561A-5F4E-B3EF-4989ECB6902A}">
      <text>
        <r>
          <rPr>
            <b/>
            <sz val="20"/>
            <color rgb="FF000000"/>
            <rFont val="Tahoma"/>
            <family val="2"/>
          </rPr>
          <t>Martin MacDonald:</t>
        </r>
        <r>
          <rPr>
            <sz val="20"/>
            <color rgb="FF000000"/>
            <rFont val="Tahoma"/>
            <family val="2"/>
          </rPr>
          <t xml:space="preserve">
</t>
        </r>
        <r>
          <rPr>
            <sz val="20"/>
            <color rgb="FF000000"/>
            <rFont val="Tahoma"/>
            <family val="2"/>
          </rPr>
          <t xml:space="preserve">Sedentary (low activity, office based job)
</t>
        </r>
        <r>
          <rPr>
            <sz val="20"/>
            <color rgb="FF000000"/>
            <rFont val="Tahoma"/>
            <family val="2"/>
          </rPr>
          <t xml:space="preserve">Moderate (relatively active, lots of moving around)
</t>
        </r>
        <r>
          <rPr>
            <sz val="20"/>
            <color rgb="FF000000"/>
            <rFont val="Tahoma"/>
            <family val="2"/>
          </rPr>
          <t>Very active (hard manual work)</t>
        </r>
      </text>
    </comment>
  </commentList>
</comments>
</file>

<file path=xl/sharedStrings.xml><?xml version="1.0" encoding="utf-8"?>
<sst xmlns="http://schemas.openxmlformats.org/spreadsheetml/2006/main" count="97" uniqueCount="72">
  <si>
    <t>Height (cm)</t>
  </si>
  <si>
    <t>Weight (kg)</t>
  </si>
  <si>
    <t>BMI</t>
  </si>
  <si>
    <t>TDEE</t>
  </si>
  <si>
    <t>Weight Converter</t>
  </si>
  <si>
    <t>Height Converter</t>
  </si>
  <si>
    <t>lbs</t>
  </si>
  <si>
    <t>feet</t>
  </si>
  <si>
    <t>inches</t>
  </si>
  <si>
    <t>kg</t>
  </si>
  <si>
    <t>Actual Assumed Fat Loss/Week (kg)</t>
  </si>
  <si>
    <t>Weight Loss Rate</t>
  </si>
  <si>
    <t>Weekly Deficit Aim (Kcal)</t>
  </si>
  <si>
    <t>Protein</t>
  </si>
  <si>
    <t>Carbohydrates</t>
  </si>
  <si>
    <t>Fat</t>
  </si>
  <si>
    <t>Protein Preference</t>
  </si>
  <si>
    <t>Macronutrients (grams)</t>
  </si>
  <si>
    <t>Calorie Target</t>
  </si>
  <si>
    <t>Protein Target (g/kg)</t>
  </si>
  <si>
    <t>Steps</t>
  </si>
  <si>
    <t>Average Step Length (miles)</t>
  </si>
  <si>
    <t>Average Walking Speed (mph)</t>
  </si>
  <si>
    <t>No. Hours Walking</t>
  </si>
  <si>
    <t>Kcal during Sleeping</t>
  </si>
  <si>
    <t>Additional Kcal from Steps</t>
  </si>
  <si>
    <t>Kcal outside sleep and steps</t>
  </si>
  <si>
    <t>Activity outside steps</t>
  </si>
  <si>
    <r>
      <rPr>
        <b/>
        <sz val="72"/>
        <color theme="0"/>
        <rFont val="Proxima Nova Extrabold"/>
      </rPr>
      <t xml:space="preserve">Adjusted </t>
    </r>
    <r>
      <rPr>
        <b/>
        <sz val="72"/>
        <color rgb="FFFFFFFF"/>
        <rFont val="Proxima Nova Extrabold"/>
      </rPr>
      <t xml:space="preserve">Daily </t>
    </r>
    <r>
      <rPr>
        <b/>
        <sz val="72"/>
        <color rgb="FFF8F200"/>
        <rFont val="Proxima Nova Extrabold"/>
      </rPr>
      <t>Kcals</t>
    </r>
    <r>
      <rPr>
        <b/>
        <sz val="72"/>
        <color rgb="FFFFFFFF"/>
        <rFont val="Proxima Nova Extrabold"/>
      </rPr>
      <t xml:space="preserve"> &amp; </t>
    </r>
    <r>
      <rPr>
        <b/>
        <sz val="72"/>
        <color rgb="FFF8F200"/>
        <rFont val="Proxima Nova Extrabold"/>
      </rPr>
      <t>Macros</t>
    </r>
  </si>
  <si>
    <r>
      <t xml:space="preserve">Metric </t>
    </r>
    <r>
      <rPr>
        <b/>
        <sz val="72"/>
        <color rgb="FFF8F200"/>
        <rFont val="Proxima Nova Extrabold"/>
      </rPr>
      <t>Converter</t>
    </r>
  </si>
  <si>
    <r>
      <rPr>
        <b/>
        <sz val="72"/>
        <color rgb="FFF8F200"/>
        <rFont val="Proxima Nova Extrabold"/>
      </rPr>
      <t>Rapid Fat Loss</t>
    </r>
    <r>
      <rPr>
        <b/>
        <sz val="72"/>
        <color theme="0"/>
        <rFont val="Proxima Nova Extrabold"/>
      </rPr>
      <t xml:space="preserve"> Calculator</t>
    </r>
  </si>
  <si>
    <r>
      <t xml:space="preserve">The Martin MacDonald 
</t>
    </r>
    <r>
      <rPr>
        <b/>
        <sz val="72"/>
        <color rgb="FFF8F200"/>
        <rFont val="Proxima Nova Extrabold"/>
      </rPr>
      <t xml:space="preserve">Rapid Fat Loss </t>
    </r>
    <r>
      <rPr>
        <b/>
        <sz val="72"/>
        <color theme="0"/>
        <rFont val="Proxima Nova Extrabold"/>
      </rPr>
      <t>Calculator</t>
    </r>
  </si>
  <si>
    <t>Fat Mass</t>
  </si>
  <si>
    <t>Kg/Week</t>
  </si>
  <si>
    <t>Enter Your Data Here</t>
  </si>
  <si>
    <t>KCALS</t>
  </si>
  <si>
    <t>KG</t>
  </si>
  <si>
    <t>Maximum Daily Deficit</t>
  </si>
  <si>
    <t>Which is more important to you?</t>
  </si>
  <si>
    <t>Deficit/Day</t>
  </si>
  <si>
    <t>Daily Calories</t>
  </si>
  <si>
    <t>Weeks</t>
  </si>
  <si>
    <t>Average steps per day?</t>
  </si>
  <si>
    <t>Average hours asleep per day?</t>
  </si>
  <si>
    <t>Lean Body Mass</t>
  </si>
  <si>
    <t>Outside of steps, how active are you?</t>
  </si>
  <si>
    <t>Body Fat (%)</t>
  </si>
  <si>
    <r>
      <rPr>
        <b/>
        <sz val="72"/>
        <color rgb="FFF8F200"/>
        <rFont val="Proxima Nova Extrabold"/>
      </rPr>
      <t>Calorie Needs</t>
    </r>
    <r>
      <rPr>
        <b/>
        <sz val="72"/>
        <color theme="0"/>
        <rFont val="Proxima Nova Extrabold"/>
      </rPr>
      <t xml:space="preserve"> Calculator</t>
    </r>
  </si>
  <si>
    <t>Body Weight (kg)</t>
  </si>
  <si>
    <t>Macronutrients (kcals)</t>
  </si>
  <si>
    <t>cm</t>
  </si>
  <si>
    <t>Average Walking METS=(22*D10)+500</t>
  </si>
  <si>
    <t>Enter Your Activity</t>
  </si>
  <si>
    <t>Week 1</t>
  </si>
  <si>
    <t>Week 2</t>
  </si>
  <si>
    <t>Week 3</t>
  </si>
  <si>
    <t>Week 4</t>
  </si>
  <si>
    <t>To convert feet to metres, enter feet and inches in the yellow boxes below (You will then need to use metres for this resource)</t>
  </si>
  <si>
    <t xml:space="preserve"> </t>
  </si>
  <si>
    <t>Estimated BMR</t>
  </si>
  <si>
    <t>Estimated DEE</t>
  </si>
  <si>
    <t>This calculator combines the best available science with the information you provide below to give an estimate of a best first line of action for starting an aggressive diet.</t>
  </si>
  <si>
    <t>Waist (cm)</t>
  </si>
  <si>
    <t>Hip (cm)</t>
  </si>
  <si>
    <t>Neck (cm)</t>
  </si>
  <si>
    <t>Body Fat Calculator</t>
  </si>
  <si>
    <r>
      <t xml:space="preserve">To convert lbs to kg, enter weight in lbs in the yellow box below (You will then need to use the kg values for this resource)
</t>
    </r>
    <r>
      <rPr>
        <i/>
        <sz val="26"/>
        <color rgb="FF444957"/>
        <rFont val="Proxima Nova Regular"/>
      </rPr>
      <t>Remember, there's 14lbs in 1 stone!</t>
    </r>
  </si>
  <si>
    <t>Please select</t>
  </si>
  <si>
    <t>BMR</t>
  </si>
  <si>
    <t>Lean Body Mass (kg)</t>
  </si>
  <si>
    <t>You will need to enter your 'Sex' in the Personal Details tab in order to use this predictive equation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</si>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</sst>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94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72"/>
      <color rgb="FFFFFFFF"/>
      <name val="Gill Sans MT"/>
      <family val="2"/>
    </font>
    <font>
      <sz val="12"/>
      <color theme="1"/>
      <name val="Gill Sans MT"/>
      <family val="2"/>
    </font>
    <font>
      <sz val="24"/>
      <color theme="1"/>
      <name val="Gill Sans MT"/>
      <family val="2"/>
    </font>
    <font>
      <b/>
      <sz val="36"/>
      <color theme="1"/>
      <name val="Gill Sans MT"/>
      <family val="2"/>
    </font>
    <font>
      <b/>
      <sz val="30"/>
      <color theme="1"/>
      <name val="Gill Sans MT"/>
      <family val="2"/>
    </font>
    <font>
      <sz val="20"/>
      <color theme="1"/>
      <name val="Gill Sans MT"/>
      <family val="2"/>
    </font>
    <font>
      <b/>
      <sz val="28"/>
      <color theme="0"/>
      <name val="Gill Sans MT"/>
      <family val="2"/>
    </font>
    <font>
      <b/>
      <sz val="28"/>
      <color rgb="FF444957"/>
      <name val="Gill Sans MT"/>
      <family val="2"/>
    </font>
    <font>
      <sz val="24"/>
      <color rgb="FFFF0000"/>
      <name val="Gill Sans MT"/>
      <family val="2"/>
    </font>
    <font>
      <b/>
      <sz val="72"/>
      <color rgb="FFFFFFFF"/>
      <name val="Proxima Nova Extrabold"/>
    </font>
    <font>
      <b/>
      <sz val="72"/>
      <color theme="1"/>
      <name val="Proxima Nova Extrabold"/>
    </font>
    <font>
      <sz val="12"/>
      <color theme="1"/>
      <name val="Proxima Nova Extrabold"/>
    </font>
    <font>
      <b/>
      <sz val="48"/>
      <color theme="0"/>
      <name val="Proxima Nova Regular"/>
    </font>
    <font>
      <sz val="20"/>
      <color theme="1"/>
      <name val="Proxima Nova Regular"/>
    </font>
    <font>
      <sz val="11"/>
      <color theme="1"/>
      <name val="Proxima Nova Regular"/>
    </font>
    <font>
      <b/>
      <sz val="32"/>
      <color theme="0"/>
      <name val="Proxima Nova Regular"/>
    </font>
    <font>
      <b/>
      <sz val="28"/>
      <color theme="0"/>
      <name val="Proxima Nova Regular"/>
    </font>
    <font>
      <b/>
      <sz val="28"/>
      <color rgb="FF444957"/>
      <name val="Proxima Nova Regular"/>
    </font>
    <font>
      <sz val="11"/>
      <color theme="1"/>
      <name val="DIN 2014"/>
      <family val="2"/>
    </font>
    <font>
      <sz val="24"/>
      <color theme="1"/>
      <name val="Proxima Nova Regular"/>
    </font>
    <font>
      <sz val="12"/>
      <color theme="1"/>
      <name val="Proxima Nova Regular"/>
    </font>
    <font>
      <b/>
      <sz val="36"/>
      <color theme="1"/>
      <name val="Proxima Nova Regular"/>
    </font>
    <font>
      <b/>
      <sz val="36"/>
      <color theme="0"/>
      <name val="Proxima Nova Regular"/>
    </font>
    <font>
      <b/>
      <sz val="28"/>
      <color theme="1"/>
      <name val="Proxima Nova Regular"/>
    </font>
    <font>
      <b/>
      <sz val="28"/>
      <color rgb="FFFF0000"/>
      <name val="DIN 2014"/>
      <family val="2"/>
    </font>
    <font>
      <b/>
      <sz val="72"/>
      <color theme="0"/>
      <name val="Proxima Nova Extrabold"/>
    </font>
    <font>
      <b/>
      <sz val="72"/>
      <color rgb="FFF8F200"/>
      <name val="Proxima Nova Extrabold"/>
    </font>
    <font>
      <b/>
      <sz val="28"/>
      <name val="Proxima Nova Regular"/>
    </font>
    <font>
      <sz val="11"/>
      <name val="Gill Sans MT"/>
      <family val="2"/>
    </font>
    <font>
      <sz val="16"/>
      <name val="Gill Sans MT"/>
      <family val="2"/>
    </font>
    <font>
      <sz val="28"/>
      <color rgb="FFFF0000"/>
      <name val="DIN 2014"/>
    </font>
    <font>
      <sz val="28"/>
      <color theme="0"/>
      <name val="DIN 2014"/>
    </font>
    <font>
      <sz val="11"/>
      <name val="Proxima Nova Regular"/>
    </font>
    <font>
      <b/>
      <sz val="32"/>
      <name val="Proxima Nova Regular"/>
    </font>
    <font>
      <sz val="28"/>
      <color rgb="FFFF0000"/>
      <name val="Proxima Nova Regular"/>
    </font>
    <font>
      <sz val="28"/>
      <color theme="1"/>
      <name val="Proxima Nova Regular"/>
    </font>
    <font>
      <sz val="11"/>
      <name val="DIN Alternate Bold"/>
    </font>
    <font>
      <sz val="11"/>
      <color theme="1"/>
      <name val="Calibri"/>
      <family val="2"/>
      <scheme val="minor"/>
    </font>
    <font>
      <b/>
      <sz val="28"/>
      <color theme="0"/>
      <name val="Proxima Nova Bold"/>
    </font>
    <font>
      <sz val="28"/>
      <color rgb="FFFF0000"/>
      <name val="Gill Sans MT"/>
      <family val="2"/>
    </font>
    <font>
      <sz val="11"/>
      <color theme="0"/>
      <name val="Gill Sans MT"/>
      <family val="2"/>
    </font>
    <font>
      <sz val="22"/>
      <color theme="0"/>
      <name val="Gill Sans MT"/>
      <family val="2"/>
    </font>
    <font>
      <sz val="16"/>
      <color theme="1"/>
      <name val="Gill Sans MT"/>
      <family val="2"/>
    </font>
    <font>
      <sz val="28"/>
      <color rgb="FF525A65"/>
      <name val="DIN 2014"/>
    </font>
    <font>
      <sz val="16"/>
      <color rgb="FF525A65"/>
      <name val="Gill Sans MT"/>
      <family val="2"/>
    </font>
    <font>
      <sz val="11"/>
      <color rgb="FF525A65"/>
      <name val="Gill Sans MT"/>
      <family val="2"/>
    </font>
    <font>
      <sz val="11"/>
      <color rgb="FF525A65"/>
      <name val="DIN 2014"/>
      <family val="2"/>
    </font>
    <font>
      <sz val="28"/>
      <color rgb="FF525A65"/>
      <name val="Proxima Nova Light"/>
    </font>
    <font>
      <b/>
      <sz val="28"/>
      <color rgb="FF525A65"/>
      <name val="Proxima Nova Light"/>
    </font>
    <font>
      <b/>
      <sz val="28"/>
      <color rgb="FF525A65"/>
      <name val="DIN 2014"/>
      <family val="2"/>
    </font>
    <font>
      <b/>
      <sz val="28"/>
      <color rgb="FF525A65"/>
      <name val="Gill Sans MT"/>
      <family val="2"/>
    </font>
    <font>
      <sz val="11"/>
      <color rgb="FFF8F200"/>
      <name val="Proxima Nova Regular"/>
    </font>
    <font>
      <sz val="22"/>
      <color rgb="FFF8F200"/>
      <name val="Proxima Nova Regular"/>
    </font>
    <font>
      <sz val="24"/>
      <color rgb="FFF8F200"/>
      <name val="Proxima Nova Regular"/>
    </font>
    <font>
      <b/>
      <sz val="22"/>
      <color theme="1"/>
      <name val="Proxima Nova Bold"/>
    </font>
    <font>
      <b/>
      <sz val="22"/>
      <color theme="0"/>
      <name val="Proxima Nova Bold"/>
    </font>
    <font>
      <b/>
      <sz val="24"/>
      <color theme="0"/>
      <name val="Proxima Nova Bold"/>
    </font>
    <font>
      <b/>
      <sz val="28"/>
      <color theme="0" tint="-4.9989318521683403E-2"/>
      <name val="Proxima Nova Regular"/>
    </font>
    <font>
      <sz val="11"/>
      <color theme="1" tint="0.499984740745262"/>
      <name val="Gill Sans MT"/>
      <family val="2"/>
    </font>
    <font>
      <b/>
      <sz val="20"/>
      <color rgb="FF000000"/>
      <name val="Tahoma"/>
      <family val="2"/>
    </font>
    <font>
      <sz val="20"/>
      <color rgb="FF000000"/>
      <name val="Tahoma"/>
      <family val="2"/>
    </font>
    <font>
      <sz val="11"/>
      <color rgb="FFFF0000"/>
      <name val="Gill Sans MT"/>
      <family val="2"/>
    </font>
    <font>
      <sz val="10"/>
      <color rgb="FF444444"/>
      <name val="Courier"/>
      <family val="1"/>
    </font>
    <font>
      <sz val="10"/>
      <color rgb="FFFF0000"/>
      <name val="Courier"/>
      <family val="1"/>
    </font>
    <font>
      <sz val="11"/>
      <color theme="0"/>
      <name val="DIN 2014"/>
      <family val="2"/>
    </font>
    <font>
      <sz val="11"/>
      <color theme="0"/>
      <name val="Proxima Nova Regular"/>
    </font>
    <font>
      <sz val="20"/>
      <color theme="0"/>
      <name val="DIN 2014"/>
      <family val="2"/>
    </font>
    <font>
      <b/>
      <sz val="48"/>
      <color theme="0"/>
      <name val="DIN 2014"/>
      <family val="2"/>
    </font>
    <font>
      <b/>
      <sz val="32"/>
      <color theme="0"/>
      <name val="DIN 2014"/>
      <family val="2"/>
    </font>
    <font>
      <sz val="24"/>
      <color theme="0"/>
      <name val="DIN 2014"/>
      <family val="2"/>
    </font>
    <font>
      <sz val="28"/>
      <color theme="0"/>
      <name val="DIN 2014"/>
      <family val="2"/>
    </font>
    <font>
      <b/>
      <sz val="28"/>
      <color theme="0"/>
      <name val="DIN 2014"/>
      <family val="2"/>
    </font>
    <font>
      <b/>
      <sz val="16"/>
      <color theme="0"/>
      <name val="DIN 2014"/>
      <family val="2"/>
    </font>
    <font>
      <sz val="18"/>
      <color theme="0"/>
      <name val="Gill Sans MT"/>
      <family val="2"/>
    </font>
    <font>
      <b/>
      <sz val="28"/>
      <name val="Proxima Nova Bold"/>
    </font>
    <font>
      <b/>
      <sz val="22"/>
      <color rgb="FFFF0000"/>
      <name val="Proxima Nova Regular"/>
    </font>
    <font>
      <sz val="28"/>
      <color theme="1"/>
      <name val="DIN 2014"/>
    </font>
    <font>
      <sz val="20"/>
      <color rgb="FFFF0000"/>
      <name val="Gill Sans MT"/>
      <family val="2"/>
    </font>
    <font>
      <b/>
      <sz val="30"/>
      <name val="Gill Sans MT"/>
      <family val="2"/>
    </font>
    <font>
      <sz val="36"/>
      <color theme="1"/>
      <name val="Proxima Nova Regular"/>
    </font>
    <font>
      <sz val="26"/>
      <color rgb="FF444957"/>
      <name val="Proxima Nova Regular"/>
    </font>
    <font>
      <i/>
      <sz val="26"/>
      <color rgb="FF444957"/>
      <name val="Proxima Nova Regular"/>
    </font>
    <font>
      <sz val="26"/>
      <color theme="1"/>
      <name val="Proxima Nova Regular"/>
    </font>
    <font>
      <b/>
      <sz val="48"/>
      <name val="Proxima Nova Regular"/>
    </font>
    <font>
      <sz val="48"/>
      <color theme="1"/>
      <name val="Proxima Nova Regular"/>
    </font>
    <font>
      <b/>
      <sz val="48"/>
      <color theme="1"/>
      <name val="Proxima Nova Regular"/>
    </font>
    <font>
      <sz val="24"/>
      <color theme="0"/>
      <name val="Gill Sans MT"/>
      <family val="2"/>
    </font>
    <font>
      <sz val="24"/>
      <color theme="0"/>
      <name val="DIN 2014"/>
    </font>
    <font>
      <b/>
      <sz val="18"/>
      <color theme="0"/>
      <name val="DIN 2014"/>
      <family val="2"/>
    </font>
    <font>
      <b/>
      <sz val="36"/>
      <name val="Proxima Nova Regular"/>
    </font>
    <font>
      <sz val="26"/>
      <color theme="0"/>
      <name val="Proxima Nova Regular"/>
    </font>
    <font>
      <sz val="24"/>
      <color theme="1"/>
      <name val="DIN Alternate Bold"/>
    </font>
  </fonts>
  <fills count="11">
    <fill>
      <patternFill patternType="none"/>
    </fill>
    <fill>
      <patternFill patternType="gray125"/>
    </fill>
    <fill>
      <patternFill patternType="solid">
        <fgColor rgb="FF41BB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D607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8F200"/>
        <bgColor indexed="64"/>
      </patternFill>
    </fill>
    <fill>
      <patternFill patternType="solid">
        <fgColor rgb="FF525A65"/>
        <bgColor indexed="64"/>
      </patternFill>
    </fill>
    <fill>
      <patternFill patternType="solid">
        <fgColor rgb="FFF8F200"/>
        <bgColor rgb="FF000000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Dashed">
        <color theme="0" tint="-0.249977111117893"/>
      </left>
      <right/>
      <top/>
      <bottom/>
      <diagonal/>
    </border>
    <border>
      <left style="medium">
        <color rgb="FF444957"/>
      </left>
      <right style="medium">
        <color rgb="FF444957"/>
      </right>
      <top style="medium">
        <color rgb="FF444957"/>
      </top>
      <bottom style="medium">
        <color rgb="FF444957"/>
      </bottom>
      <diagonal/>
    </border>
    <border>
      <left style="thick">
        <color rgb="FF444957"/>
      </left>
      <right/>
      <top style="thick">
        <color rgb="FF444957"/>
      </top>
      <bottom/>
      <diagonal/>
    </border>
    <border>
      <left/>
      <right/>
      <top style="thick">
        <color rgb="FF444957"/>
      </top>
      <bottom/>
      <diagonal/>
    </border>
    <border>
      <left/>
      <right style="thick">
        <color rgb="FF444957"/>
      </right>
      <top style="thick">
        <color rgb="FF444957"/>
      </top>
      <bottom/>
      <diagonal/>
    </border>
    <border>
      <left style="thick">
        <color rgb="FF444957"/>
      </left>
      <right/>
      <top/>
      <bottom/>
      <diagonal/>
    </border>
    <border>
      <left/>
      <right style="thick">
        <color rgb="FF444957"/>
      </right>
      <top/>
      <bottom/>
      <diagonal/>
    </border>
    <border>
      <left style="thick">
        <color rgb="FF444957"/>
      </left>
      <right/>
      <top/>
      <bottom style="thick">
        <color rgb="FF444957"/>
      </bottom>
      <diagonal/>
    </border>
    <border>
      <left/>
      <right/>
      <top/>
      <bottom style="thick">
        <color rgb="FF444957"/>
      </bottom>
      <diagonal/>
    </border>
    <border>
      <left/>
      <right style="thick">
        <color rgb="FF444957"/>
      </right>
      <top/>
      <bottom style="thick">
        <color rgb="FF444957"/>
      </bottom>
      <diagonal/>
    </border>
    <border>
      <left style="thick">
        <color rgb="FF444957"/>
      </left>
      <right/>
      <top style="thick">
        <color rgb="FF444957"/>
      </top>
      <bottom style="thick">
        <color rgb="FF444957"/>
      </bottom>
      <diagonal/>
    </border>
    <border>
      <left/>
      <right/>
      <top style="thick">
        <color rgb="FF444957"/>
      </top>
      <bottom style="thick">
        <color rgb="FF444957"/>
      </bottom>
      <diagonal/>
    </border>
    <border>
      <left/>
      <right style="thick">
        <color rgb="FF444957"/>
      </right>
      <top style="thick">
        <color rgb="FF444957"/>
      </top>
      <bottom style="thick">
        <color rgb="FF444957"/>
      </bottom>
      <diagonal/>
    </border>
    <border>
      <left style="medium">
        <color rgb="FF444957"/>
      </left>
      <right/>
      <top style="medium">
        <color rgb="FF444957"/>
      </top>
      <bottom style="medium">
        <color rgb="FF444957"/>
      </bottom>
      <diagonal/>
    </border>
    <border>
      <left style="medium">
        <color rgb="FF444957"/>
      </left>
      <right style="medium">
        <color rgb="FF444957"/>
      </right>
      <top style="medium">
        <color rgb="FF444957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444957"/>
      </bottom>
      <diagonal/>
    </border>
    <border>
      <left style="medium">
        <color indexed="64"/>
      </left>
      <right style="medium">
        <color indexed="64"/>
      </right>
      <top style="medium">
        <color rgb="FF444957"/>
      </top>
      <bottom style="medium">
        <color rgb="FF444957"/>
      </bottom>
      <diagonal/>
    </border>
    <border>
      <left style="medium">
        <color indexed="64"/>
      </left>
      <right style="medium">
        <color indexed="64"/>
      </right>
      <top style="medium">
        <color rgb="FF444957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444957"/>
      </right>
      <top style="medium">
        <color indexed="64"/>
      </top>
      <bottom style="medium">
        <color rgb="FF444957"/>
      </bottom>
      <diagonal/>
    </border>
    <border>
      <left style="medium">
        <color indexed="64"/>
      </left>
      <right style="medium">
        <color rgb="FF444957"/>
      </right>
      <top style="medium">
        <color rgb="FF444957"/>
      </top>
      <bottom style="medium">
        <color rgb="FF444957"/>
      </bottom>
      <diagonal/>
    </border>
    <border>
      <left style="medium">
        <color indexed="64"/>
      </left>
      <right style="medium">
        <color rgb="FF444957"/>
      </right>
      <top style="medium">
        <color rgb="FF444957"/>
      </top>
      <bottom style="medium">
        <color indexed="64"/>
      </bottom>
      <diagonal/>
    </border>
    <border>
      <left style="medium">
        <color rgb="FF444957"/>
      </left>
      <right/>
      <top/>
      <bottom style="medium">
        <color rgb="FF444957"/>
      </bottom>
      <diagonal/>
    </border>
    <border>
      <left style="medium">
        <color indexed="64"/>
      </left>
      <right/>
      <top style="medium">
        <color indexed="64"/>
      </top>
      <bottom style="medium">
        <color rgb="FF444957"/>
      </bottom>
      <diagonal/>
    </border>
    <border>
      <left/>
      <right style="medium">
        <color rgb="FF444957"/>
      </right>
      <top style="medium">
        <color indexed="64"/>
      </top>
      <bottom style="medium">
        <color rgb="FF444957"/>
      </bottom>
      <diagonal/>
    </border>
    <border>
      <left style="medium">
        <color rgb="FF444957"/>
      </left>
      <right style="medium">
        <color indexed="64"/>
      </right>
      <top style="medium">
        <color indexed="64"/>
      </top>
      <bottom style="medium">
        <color rgb="FF444957"/>
      </bottom>
      <diagonal/>
    </border>
    <border>
      <left style="medium">
        <color rgb="FF444957"/>
      </left>
      <right style="medium">
        <color rgb="FF444957"/>
      </right>
      <top style="medium">
        <color indexed="64"/>
      </top>
      <bottom style="medium">
        <color rgb="FF444957"/>
      </bottom>
      <diagonal/>
    </border>
    <border>
      <left style="medium">
        <color rgb="FF444957"/>
      </left>
      <right style="medium">
        <color indexed="64"/>
      </right>
      <top style="medium">
        <color indexed="64"/>
      </top>
      <bottom/>
      <diagonal/>
    </border>
    <border>
      <left style="medium">
        <color rgb="FF444957"/>
      </left>
      <right/>
      <top style="medium">
        <color rgb="FF444957"/>
      </top>
      <bottom style="medium">
        <color indexed="64"/>
      </bottom>
      <diagonal/>
    </border>
    <border>
      <left style="thick">
        <color rgb="FF444957"/>
      </left>
      <right/>
      <top style="thick">
        <color rgb="FF444957"/>
      </top>
      <bottom style="double">
        <color indexed="64"/>
      </bottom>
      <diagonal/>
    </border>
    <border>
      <left/>
      <right/>
      <top style="thick">
        <color rgb="FF444957"/>
      </top>
      <bottom style="double">
        <color indexed="64"/>
      </bottom>
      <diagonal/>
    </border>
    <border>
      <left/>
      <right style="thick">
        <color rgb="FF444957"/>
      </right>
      <top style="thick">
        <color rgb="FF444957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444957"/>
      </bottom>
      <diagonal/>
    </border>
    <border>
      <left/>
      <right style="medium">
        <color indexed="64"/>
      </right>
      <top style="medium">
        <color indexed="64"/>
      </top>
      <bottom style="medium">
        <color rgb="FF444957"/>
      </bottom>
      <diagonal/>
    </border>
    <border>
      <left style="medium">
        <color indexed="64"/>
      </left>
      <right style="medium">
        <color indexed="64"/>
      </right>
      <top/>
      <bottom style="medium">
        <color rgb="FF444957"/>
      </bottom>
      <diagonal/>
    </border>
    <border>
      <left style="medium">
        <color indexed="64"/>
      </left>
      <right style="medium">
        <color rgb="FF444957"/>
      </right>
      <top/>
      <bottom style="medium">
        <color rgb="FF444957"/>
      </bottom>
      <diagonal/>
    </border>
    <border>
      <left style="medium">
        <color rgb="FF444957"/>
      </left>
      <right style="medium">
        <color indexed="64"/>
      </right>
      <top style="medium">
        <color rgb="FF444957"/>
      </top>
      <bottom/>
      <diagonal/>
    </border>
    <border>
      <left style="medium">
        <color indexed="64"/>
      </left>
      <right/>
      <top style="medium">
        <color rgb="FF444957"/>
      </top>
      <bottom/>
      <diagonal/>
    </border>
    <border>
      <left/>
      <right style="medium">
        <color rgb="FF444957"/>
      </right>
      <top style="medium">
        <color rgb="FF444957"/>
      </top>
      <bottom/>
      <diagonal/>
    </border>
    <border>
      <left style="medium">
        <color indexed="64"/>
      </left>
      <right style="medium">
        <color rgb="FF444957"/>
      </right>
      <top style="medium">
        <color indexed="64"/>
      </top>
      <bottom style="medium">
        <color indexed="64"/>
      </bottom>
      <diagonal/>
    </border>
    <border>
      <left style="medium">
        <color rgb="FF444957"/>
      </left>
      <right style="medium">
        <color rgb="FF444957"/>
      </right>
      <top style="medium">
        <color indexed="64"/>
      </top>
      <bottom style="medium">
        <color indexed="64"/>
      </bottom>
      <diagonal/>
    </border>
    <border>
      <left style="medium">
        <color rgb="FF444957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9" fillId="0" borderId="0" applyFont="0" applyFill="0" applyBorder="0" applyAlignment="0" applyProtection="0"/>
  </cellStyleXfs>
  <cellXfs count="27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0" fillId="3" borderId="0" xfId="0" applyFill="1"/>
    <xf numFmtId="0" fontId="6" fillId="3" borderId="0" xfId="0" applyFont="1" applyFill="1" applyAlignment="1">
      <alignment horizontal="center" vertical="center"/>
    </xf>
    <xf numFmtId="0" fontId="0" fillId="3" borderId="0" xfId="0" applyFill="1" applyBorder="1"/>
    <xf numFmtId="0" fontId="3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1" fontId="18" fillId="5" borderId="18" xfId="0" applyNumberFormat="1" applyFont="1" applyFill="1" applyBorder="1" applyAlignment="1">
      <alignment horizontal="center" vertical="center" wrapText="1"/>
    </xf>
    <xf numFmtId="0" fontId="16" fillId="3" borderId="0" xfId="0" applyFont="1" applyFill="1" applyBorder="1"/>
    <xf numFmtId="1" fontId="19" fillId="3" borderId="0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1" fontId="18" fillId="5" borderId="17" xfId="0" applyNumberFormat="1" applyFont="1" applyFill="1" applyBorder="1" applyAlignment="1">
      <alignment horizontal="center" vertical="center" wrapText="1"/>
    </xf>
    <xf numFmtId="0" fontId="16" fillId="3" borderId="0" xfId="0" applyFont="1" applyFill="1"/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Border="1" applyAlignment="1">
      <alignment vertical="center" wrapText="1"/>
    </xf>
    <xf numFmtId="0" fontId="16" fillId="3" borderId="7" xfId="0" applyFont="1" applyFill="1" applyBorder="1"/>
    <xf numFmtId="0" fontId="30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3" borderId="0" xfId="0" applyFont="1" applyFill="1"/>
    <xf numFmtId="0" fontId="34" fillId="3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 wrapText="1"/>
    </xf>
    <xf numFmtId="0" fontId="38" fillId="3" borderId="0" xfId="0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9" fontId="18" fillId="5" borderId="18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Alignment="1">
      <alignment horizontal="center" vertical="center"/>
    </xf>
    <xf numFmtId="2" fontId="41" fillId="3" borderId="0" xfId="0" applyNumberFormat="1" applyFont="1" applyFill="1" applyAlignment="1">
      <alignment horizontal="center" vertical="center"/>
    </xf>
    <xf numFmtId="0" fontId="40" fillId="7" borderId="22" xfId="0" applyFont="1" applyFill="1" applyBorder="1" applyAlignment="1">
      <alignment horizontal="center" vertical="center" wrapText="1"/>
    </xf>
    <xf numFmtId="0" fontId="40" fillId="7" borderId="22" xfId="0" applyFont="1" applyFill="1" applyBorder="1" applyAlignment="1">
      <alignment horizontal="center" vertical="center"/>
    </xf>
    <xf numFmtId="0" fontId="40" fillId="7" borderId="23" xfId="0" applyFont="1" applyFill="1" applyBorder="1" applyAlignment="1">
      <alignment horizontal="center" vertical="center"/>
    </xf>
    <xf numFmtId="1" fontId="29" fillId="3" borderId="0" xfId="0" applyNumberFormat="1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1" fontId="9" fillId="3" borderId="0" xfId="0" applyNumberFormat="1" applyFont="1" applyFill="1" applyBorder="1" applyAlignment="1">
      <alignment horizontal="center" vertical="center" wrapText="1"/>
    </xf>
    <xf numFmtId="1" fontId="19" fillId="3" borderId="0" xfId="0" applyNumberFormat="1" applyFont="1" applyFill="1" applyBorder="1" applyAlignment="1">
      <alignment horizontal="right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 wrapText="1"/>
    </xf>
    <xf numFmtId="2" fontId="40" fillId="7" borderId="22" xfId="0" applyNumberFormat="1" applyFont="1" applyFill="1" applyBorder="1" applyAlignment="1">
      <alignment horizontal="center" vertical="center"/>
    </xf>
    <xf numFmtId="0" fontId="42" fillId="3" borderId="0" xfId="0" applyFont="1" applyFill="1" applyAlignment="1">
      <alignment horizontal="center" vertical="center"/>
    </xf>
    <xf numFmtId="0" fontId="43" fillId="3" borderId="0" xfId="0" applyFont="1" applyFill="1" applyAlignment="1">
      <alignment horizontal="left" vertical="center"/>
    </xf>
    <xf numFmtId="0" fontId="43" fillId="3" borderId="0" xfId="0" applyFont="1" applyFill="1" applyAlignment="1">
      <alignment horizontal="center" vertical="center"/>
    </xf>
    <xf numFmtId="1" fontId="43" fillId="3" borderId="0" xfId="0" applyNumberFormat="1" applyFont="1" applyFill="1" applyAlignment="1">
      <alignment horizontal="center" vertical="center"/>
    </xf>
    <xf numFmtId="2" fontId="43" fillId="3" borderId="0" xfId="0" applyNumberFormat="1" applyFont="1" applyFill="1" applyAlignment="1">
      <alignment horizontal="center" vertical="center"/>
    </xf>
    <xf numFmtId="0" fontId="32" fillId="3" borderId="0" xfId="0" applyFont="1" applyFill="1" applyBorder="1" applyAlignment="1">
      <alignment vertical="center"/>
    </xf>
    <xf numFmtId="0" fontId="44" fillId="3" borderId="0" xfId="0" applyFont="1" applyFill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5" fillId="3" borderId="0" xfId="0" applyFont="1" applyFill="1" applyBorder="1" applyAlignment="1">
      <alignment vertical="center"/>
    </xf>
    <xf numFmtId="0" fontId="46" fillId="3" borderId="0" xfId="0" applyFont="1" applyFill="1" applyAlignment="1">
      <alignment horizontal="center" vertical="center" wrapText="1"/>
    </xf>
    <xf numFmtId="0" fontId="47" fillId="3" borderId="0" xfId="0" applyFont="1" applyFill="1" applyAlignment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left" vertical="center"/>
    </xf>
    <xf numFmtId="0" fontId="49" fillId="3" borderId="0" xfId="0" applyFont="1" applyFill="1" applyAlignment="1">
      <alignment horizontal="left" vertical="center"/>
    </xf>
    <xf numFmtId="0" fontId="49" fillId="3" borderId="0" xfId="0" applyFont="1" applyFill="1" applyAlignment="1">
      <alignment horizontal="left"/>
    </xf>
    <xf numFmtId="1" fontId="50" fillId="3" borderId="0" xfId="0" applyNumberFormat="1" applyFont="1" applyFill="1" applyBorder="1" applyAlignment="1">
      <alignment horizontal="left" vertical="center" wrapText="1"/>
    </xf>
    <xf numFmtId="1" fontId="51" fillId="3" borderId="0" xfId="0" applyNumberFormat="1" applyFont="1" applyFill="1" applyBorder="1" applyAlignment="1">
      <alignment horizontal="center" vertical="center"/>
    </xf>
    <xf numFmtId="1" fontId="52" fillId="3" borderId="0" xfId="0" applyNumberFormat="1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/>
    </xf>
    <xf numFmtId="0" fontId="53" fillId="3" borderId="0" xfId="0" applyFont="1" applyFill="1"/>
    <xf numFmtId="0" fontId="55" fillId="3" borderId="0" xfId="0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vertical="center" wrapText="1"/>
    </xf>
    <xf numFmtId="164" fontId="56" fillId="0" borderId="25" xfId="0" applyNumberFormat="1" applyFont="1" applyBorder="1" applyAlignment="1">
      <alignment horizontal="center" vertical="center"/>
    </xf>
    <xf numFmtId="164" fontId="57" fillId="9" borderId="0" xfId="0" applyNumberFormat="1" applyFont="1" applyFill="1" applyBorder="1" applyAlignment="1">
      <alignment horizontal="center" vertical="center"/>
    </xf>
    <xf numFmtId="9" fontId="57" fillId="9" borderId="0" xfId="1" applyNumberFormat="1" applyFont="1" applyFill="1" applyBorder="1" applyAlignment="1">
      <alignment horizontal="center" vertical="center"/>
    </xf>
    <xf numFmtId="164" fontId="56" fillId="0" borderId="0" xfId="0" applyNumberFormat="1" applyFont="1" applyBorder="1" applyAlignment="1">
      <alignment horizontal="center" vertical="center"/>
    </xf>
    <xf numFmtId="2" fontId="56" fillId="0" borderId="20" xfId="0" applyNumberFormat="1" applyFont="1" applyBorder="1" applyAlignment="1">
      <alignment horizontal="center" vertical="center"/>
    </xf>
    <xf numFmtId="165" fontId="56" fillId="0" borderId="0" xfId="0" applyNumberFormat="1" applyFont="1" applyBorder="1" applyAlignment="1">
      <alignment horizontal="center" vertical="center"/>
    </xf>
    <xf numFmtId="165" fontId="56" fillId="0" borderId="25" xfId="0" applyNumberFormat="1" applyFont="1" applyBorder="1" applyAlignment="1">
      <alignment horizontal="center" vertical="center"/>
    </xf>
    <xf numFmtId="2" fontId="56" fillId="0" borderId="26" xfId="0" applyNumberFormat="1" applyFont="1" applyBorder="1" applyAlignment="1">
      <alignment horizontal="center" vertical="center"/>
    </xf>
    <xf numFmtId="0" fontId="40" fillId="7" borderId="21" xfId="0" applyFont="1" applyFill="1" applyBorder="1" applyAlignment="1">
      <alignment horizontal="center" vertical="center"/>
    </xf>
    <xf numFmtId="0" fontId="58" fillId="7" borderId="1" xfId="0" applyFont="1" applyFill="1" applyBorder="1" applyAlignment="1">
      <alignment horizontal="center" vertical="center"/>
    </xf>
    <xf numFmtId="0" fontId="58" fillId="7" borderId="24" xfId="0" applyFont="1" applyFill="1" applyBorder="1" applyAlignment="1">
      <alignment horizontal="center" vertical="center"/>
    </xf>
    <xf numFmtId="1" fontId="56" fillId="0" borderId="0" xfId="0" applyNumberFormat="1" applyFont="1" applyBorder="1" applyAlignment="1">
      <alignment horizontal="center" vertical="center"/>
    </xf>
    <xf numFmtId="1" fontId="56" fillId="0" borderId="25" xfId="0" applyNumberFormat="1" applyFont="1" applyBorder="1" applyAlignment="1">
      <alignment horizontal="center" vertical="center"/>
    </xf>
    <xf numFmtId="164" fontId="18" fillId="9" borderId="0" xfId="0" applyNumberFormat="1" applyFont="1" applyFill="1" applyBorder="1" applyAlignment="1">
      <alignment horizontal="right" vertical="center" wrapText="1"/>
    </xf>
    <xf numFmtId="1" fontId="18" fillId="9" borderId="0" xfId="0" applyNumberFormat="1" applyFont="1" applyFill="1" applyBorder="1" applyAlignment="1">
      <alignment horizontal="right" vertical="center" wrapText="1"/>
    </xf>
    <xf numFmtId="164" fontId="18" fillId="9" borderId="22" xfId="0" applyNumberFormat="1" applyFont="1" applyFill="1" applyBorder="1" applyAlignment="1">
      <alignment horizontal="right" vertical="center" wrapText="1"/>
    </xf>
    <xf numFmtId="1" fontId="18" fillId="9" borderId="25" xfId="0" applyNumberFormat="1" applyFont="1" applyFill="1" applyBorder="1" applyAlignment="1">
      <alignment horizontal="right" vertical="center" wrapText="1"/>
    </xf>
    <xf numFmtId="0" fontId="59" fillId="9" borderId="23" xfId="0" applyFont="1" applyFill="1" applyBorder="1" applyAlignment="1">
      <alignment horizontal="left" vertical="center"/>
    </xf>
    <xf numFmtId="0" fontId="59" fillId="9" borderId="20" xfId="0" applyFont="1" applyFill="1" applyBorder="1" applyAlignment="1">
      <alignment horizontal="left" vertical="center"/>
    </xf>
    <xf numFmtId="0" fontId="59" fillId="9" borderId="20" xfId="0" applyFont="1" applyFill="1" applyBorder="1" applyAlignment="1">
      <alignment horizontal="left" vertical="center" wrapText="1"/>
    </xf>
    <xf numFmtId="0" fontId="59" fillId="9" borderId="26" xfId="0" applyFont="1" applyFill="1" applyBorder="1" applyAlignment="1">
      <alignment horizontal="left" vertical="center"/>
    </xf>
    <xf numFmtId="0" fontId="60" fillId="3" borderId="0" xfId="0" applyFont="1" applyFill="1" applyAlignment="1">
      <alignment horizontal="center" vertical="center"/>
    </xf>
    <xf numFmtId="0" fontId="36" fillId="3" borderId="0" xfId="0" applyFont="1" applyFill="1" applyBorder="1" applyAlignment="1">
      <alignment vertical="center" wrapText="1"/>
    </xf>
    <xf numFmtId="0" fontId="63" fillId="0" borderId="0" xfId="0" applyFont="1" applyAlignment="1">
      <alignment horizontal="center" vertical="center"/>
    </xf>
    <xf numFmtId="0" fontId="63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164" fontId="18" fillId="3" borderId="0" xfId="0" applyNumberFormat="1" applyFont="1" applyFill="1" applyBorder="1" applyAlignment="1">
      <alignment horizontal="center" vertical="center" wrapText="1"/>
    </xf>
    <xf numFmtId="0" fontId="54" fillId="3" borderId="0" xfId="0" applyFont="1" applyFill="1" applyBorder="1"/>
    <xf numFmtId="1" fontId="18" fillId="5" borderId="19" xfId="0" applyNumberFormat="1" applyFont="1" applyFill="1" applyBorder="1" applyAlignment="1">
      <alignment horizontal="center" vertical="center" wrapText="1"/>
    </xf>
    <xf numFmtId="1" fontId="18" fillId="5" borderId="43" xfId="0" applyNumberFormat="1" applyFont="1" applyFill="1" applyBorder="1" applyAlignment="1">
      <alignment horizontal="center" vertical="center" wrapText="1"/>
    </xf>
    <xf numFmtId="0" fontId="17" fillId="7" borderId="44" xfId="0" applyFont="1" applyFill="1" applyBorder="1" applyAlignment="1">
      <alignment vertical="center"/>
    </xf>
    <xf numFmtId="0" fontId="17" fillId="7" borderId="45" xfId="0" applyFont="1" applyFill="1" applyBorder="1" applyAlignment="1">
      <alignment vertical="center"/>
    </xf>
    <xf numFmtId="1" fontId="18" fillId="5" borderId="46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vertical="center"/>
    </xf>
    <xf numFmtId="0" fontId="17" fillId="7" borderId="23" xfId="0" applyFont="1" applyFill="1" applyBorder="1" applyAlignment="1">
      <alignment vertical="center"/>
    </xf>
    <xf numFmtId="0" fontId="65" fillId="3" borderId="0" xfId="0" applyFont="1" applyFill="1" applyBorder="1"/>
    <xf numFmtId="0" fontId="64" fillId="3" borderId="0" xfId="0" applyFont="1" applyFill="1" applyBorder="1"/>
    <xf numFmtId="0" fontId="66" fillId="3" borderId="0" xfId="0" applyFont="1" applyFill="1" applyBorder="1" applyAlignment="1">
      <alignment horizontal="center" vertical="center"/>
    </xf>
    <xf numFmtId="0" fontId="66" fillId="3" borderId="0" xfId="0" applyFont="1" applyFill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vertical="center"/>
    </xf>
    <xf numFmtId="0" fontId="70" fillId="3" borderId="0" xfId="0" applyFont="1" applyFill="1" applyBorder="1" applyAlignment="1">
      <alignment horizontal="center" vertical="center" wrapText="1"/>
    </xf>
    <xf numFmtId="0" fontId="68" fillId="3" borderId="0" xfId="0" applyFont="1" applyFill="1" applyBorder="1" applyAlignment="1">
      <alignment horizontal="center" vertical="center" wrapText="1"/>
    </xf>
    <xf numFmtId="0" fontId="72" fillId="3" borderId="0" xfId="0" applyFont="1" applyFill="1" applyBorder="1" applyAlignment="1">
      <alignment horizontal="center" vertical="center"/>
    </xf>
    <xf numFmtId="0" fontId="75" fillId="3" borderId="0" xfId="0" applyFont="1" applyFill="1" applyAlignment="1">
      <alignment horizontal="center" vertical="center"/>
    </xf>
    <xf numFmtId="2" fontId="42" fillId="3" borderId="0" xfId="0" applyNumberFormat="1" applyFont="1" applyFill="1" applyAlignment="1">
      <alignment horizontal="center" vertical="center"/>
    </xf>
    <xf numFmtId="0" fontId="76" fillId="3" borderId="0" xfId="0" applyFont="1" applyFill="1" applyAlignment="1">
      <alignment horizontal="center" vertical="center"/>
    </xf>
    <xf numFmtId="0" fontId="77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73" fillId="3" borderId="0" xfId="0" applyFont="1" applyFill="1" applyBorder="1" applyAlignment="1">
      <alignment horizontal="center" vertical="center"/>
    </xf>
    <xf numFmtId="0" fontId="79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80" fillId="3" borderId="2" xfId="0" applyFont="1" applyFill="1" applyBorder="1" applyAlignment="1">
      <alignment horizontal="center" vertical="center"/>
    </xf>
    <xf numFmtId="0" fontId="60" fillId="3" borderId="0" xfId="0" applyFont="1" applyFill="1" applyBorder="1" applyAlignment="1">
      <alignment horizontal="center" vertical="center"/>
    </xf>
    <xf numFmtId="0" fontId="81" fillId="3" borderId="0" xfId="0" applyFont="1" applyFill="1"/>
    <xf numFmtId="0" fontId="84" fillId="3" borderId="0" xfId="0" applyFont="1" applyFill="1"/>
    <xf numFmtId="0" fontId="86" fillId="3" borderId="0" xfId="0" applyFont="1" applyFill="1"/>
    <xf numFmtId="0" fontId="14" fillId="3" borderId="0" xfId="0" applyFont="1" applyFill="1" applyAlignment="1">
      <alignment horizontal="center" vertical="center"/>
    </xf>
    <xf numFmtId="0" fontId="87" fillId="3" borderId="0" xfId="0" applyFont="1" applyFill="1" applyBorder="1" applyAlignment="1">
      <alignment horizontal="center" vertical="center" wrapText="1"/>
    </xf>
    <xf numFmtId="0" fontId="87" fillId="3" borderId="0" xfId="0" applyFont="1" applyFill="1" applyAlignment="1">
      <alignment horizontal="center" vertical="center"/>
    </xf>
    <xf numFmtId="0" fontId="88" fillId="3" borderId="0" xfId="0" applyFont="1" applyFill="1" applyBorder="1" applyAlignment="1">
      <alignment horizontal="center" vertical="center" wrapText="1"/>
    </xf>
    <xf numFmtId="0" fontId="42" fillId="3" borderId="0" xfId="0" applyFont="1" applyFill="1" applyBorder="1" applyAlignment="1">
      <alignment horizontal="center" vertical="center"/>
    </xf>
    <xf numFmtId="0" fontId="66" fillId="3" borderId="0" xfId="0" applyFont="1" applyFill="1" applyAlignment="1">
      <alignment horizontal="center" vertical="center"/>
    </xf>
    <xf numFmtId="1" fontId="74" fillId="3" borderId="0" xfId="0" applyNumberFormat="1" applyFont="1" applyFill="1" applyAlignment="1">
      <alignment horizontal="center" vertical="center" wrapText="1"/>
    </xf>
    <xf numFmtId="1" fontId="90" fillId="3" borderId="0" xfId="0" applyNumberFormat="1" applyFont="1" applyFill="1" applyAlignment="1">
      <alignment horizontal="left" vertical="center" wrapText="1"/>
    </xf>
    <xf numFmtId="0" fontId="29" fillId="8" borderId="17" xfId="0" applyFont="1" applyFill="1" applyBorder="1" applyAlignment="1" applyProtection="1">
      <alignment horizontal="center" vertical="center" wrapText="1"/>
      <protection locked="0"/>
    </xf>
    <xf numFmtId="0" fontId="29" fillId="8" borderId="18" xfId="0" applyFont="1" applyFill="1" applyBorder="1" applyAlignment="1" applyProtection="1">
      <alignment horizontal="center" vertical="center" wrapText="1"/>
      <protection locked="0"/>
    </xf>
    <xf numFmtId="165" fontId="29" fillId="8" borderId="18" xfId="0" applyNumberFormat="1" applyFont="1" applyFill="1" applyBorder="1" applyAlignment="1" applyProtection="1">
      <alignment horizontal="center" vertical="center" wrapText="1"/>
      <protection locked="0"/>
    </xf>
    <xf numFmtId="0" fontId="25" fillId="8" borderId="19" xfId="0" applyFont="1" applyFill="1" applyBorder="1" applyAlignment="1" applyProtection="1">
      <alignment horizontal="center" vertical="center" wrapText="1"/>
      <protection locked="0"/>
    </xf>
    <xf numFmtId="1" fontId="29" fillId="8" borderId="36" xfId="0" applyNumberFormat="1" applyFont="1" applyFill="1" applyBorder="1" applyAlignment="1" applyProtection="1">
      <alignment horizontal="center" vertical="center" wrapText="1"/>
      <protection locked="0"/>
    </xf>
    <xf numFmtId="1" fontId="29" fillId="8" borderId="48" xfId="0" applyNumberFormat="1" applyFont="1" applyFill="1" applyBorder="1" applyAlignment="1" applyProtection="1">
      <alignment horizontal="center" vertical="center" wrapText="1"/>
      <protection locked="0"/>
    </xf>
    <xf numFmtId="1" fontId="29" fillId="8" borderId="53" xfId="0" applyNumberFormat="1" applyFont="1" applyFill="1" applyBorder="1" applyAlignment="1" applyProtection="1">
      <alignment horizontal="center" vertical="center" wrapText="1"/>
      <protection locked="0"/>
    </xf>
    <xf numFmtId="1" fontId="29" fillId="8" borderId="26" xfId="0" applyNumberFormat="1" applyFont="1" applyFill="1" applyBorder="1" applyAlignment="1" applyProtection="1">
      <alignment horizontal="center" vertical="center" wrapText="1"/>
      <protection locked="0"/>
    </xf>
    <xf numFmtId="0" fontId="91" fillId="8" borderId="42" xfId="0" applyFont="1" applyFill="1" applyBorder="1" applyAlignment="1">
      <alignment horizontal="left" vertical="center"/>
    </xf>
    <xf numFmtId="0" fontId="93" fillId="3" borderId="0" xfId="0" applyFont="1" applyFill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91" fillId="8" borderId="8" xfId="0" applyFont="1" applyFill="1" applyBorder="1" applyAlignment="1">
      <alignment horizontal="left" vertical="center" wrapText="1"/>
    </xf>
    <xf numFmtId="0" fontId="85" fillId="10" borderId="40" xfId="0" applyFont="1" applyFill="1" applyBorder="1" applyAlignment="1" applyProtection="1">
      <alignment horizontal="right" vertical="center"/>
      <protection locked="0"/>
    </xf>
    <xf numFmtId="0" fontId="85" fillId="10" borderId="41" xfId="0" applyFont="1" applyFill="1" applyBorder="1" applyAlignment="1" applyProtection="1">
      <alignment horizontal="right" vertical="center"/>
      <protection locked="0"/>
    </xf>
    <xf numFmtId="0" fontId="14" fillId="9" borderId="6" xfId="0" applyFont="1" applyFill="1" applyBorder="1" applyAlignment="1">
      <alignment horizontal="left" vertical="center"/>
    </xf>
    <xf numFmtId="0" fontId="14" fillId="9" borderId="8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85" fillId="8" borderId="7" xfId="0" applyFont="1" applyFill="1" applyBorder="1" applyAlignment="1" applyProtection="1">
      <alignment horizontal="right" vertical="center"/>
      <protection locked="0"/>
    </xf>
    <xf numFmtId="0" fontId="85" fillId="8" borderId="0" xfId="0" applyFont="1" applyFill="1" applyBorder="1" applyAlignment="1" applyProtection="1">
      <alignment horizontal="right" vertical="center"/>
      <protection locked="0"/>
    </xf>
    <xf numFmtId="0" fontId="85" fillId="8" borderId="8" xfId="0" applyFont="1" applyFill="1" applyBorder="1" applyAlignment="1">
      <alignment horizontal="left" vertical="center"/>
    </xf>
    <xf numFmtId="2" fontId="14" fillId="9" borderId="4" xfId="0" applyNumberFormat="1" applyFont="1" applyFill="1" applyBorder="1" applyAlignment="1" applyProtection="1">
      <alignment horizontal="right" vertical="center"/>
      <protection hidden="1"/>
    </xf>
    <xf numFmtId="2" fontId="14" fillId="9" borderId="5" xfId="0" applyNumberFormat="1" applyFont="1" applyFill="1" applyBorder="1" applyAlignment="1" applyProtection="1">
      <alignment horizontal="right" vertical="center"/>
      <protection hidden="1"/>
    </xf>
    <xf numFmtId="2" fontId="14" fillId="9" borderId="7" xfId="0" applyNumberFormat="1" applyFont="1" applyFill="1" applyBorder="1" applyAlignment="1" applyProtection="1">
      <alignment horizontal="right" vertical="center"/>
      <protection hidden="1"/>
    </xf>
    <xf numFmtId="2" fontId="14" fillId="9" borderId="0" xfId="0" applyNumberFormat="1" applyFont="1" applyFill="1" applyBorder="1" applyAlignment="1" applyProtection="1">
      <alignment horizontal="right" vertical="center"/>
      <protection hidden="1"/>
    </xf>
    <xf numFmtId="2" fontId="14" fillId="9" borderId="9" xfId="0" applyNumberFormat="1" applyFont="1" applyFill="1" applyBorder="1" applyAlignment="1" applyProtection="1">
      <alignment horizontal="right" vertical="center"/>
      <protection hidden="1"/>
    </xf>
    <xf numFmtId="2" fontId="14" fillId="9" borderId="10" xfId="0" applyNumberFormat="1" applyFont="1" applyFill="1" applyBorder="1" applyAlignment="1" applyProtection="1">
      <alignment horizontal="right" vertical="center"/>
      <protection hidden="1"/>
    </xf>
    <xf numFmtId="164" fontId="14" fillId="9" borderId="4" xfId="0" applyNumberFormat="1" applyFont="1" applyFill="1" applyBorder="1" applyAlignment="1" applyProtection="1">
      <alignment horizontal="right" vertical="center"/>
      <protection hidden="1"/>
    </xf>
    <xf numFmtId="164" fontId="14" fillId="9" borderId="5" xfId="0" applyNumberFormat="1" applyFont="1" applyFill="1" applyBorder="1" applyAlignment="1" applyProtection="1">
      <alignment horizontal="right" vertical="center"/>
      <protection hidden="1"/>
    </xf>
    <xf numFmtId="164" fontId="14" fillId="9" borderId="7" xfId="0" applyNumberFormat="1" applyFont="1" applyFill="1" applyBorder="1" applyAlignment="1" applyProtection="1">
      <alignment horizontal="right" vertical="center"/>
      <protection hidden="1"/>
    </xf>
    <xf numFmtId="164" fontId="14" fillId="9" borderId="0" xfId="0" applyNumberFormat="1" applyFont="1" applyFill="1" applyBorder="1" applyAlignment="1" applyProtection="1">
      <alignment horizontal="right" vertical="center"/>
      <protection hidden="1"/>
    </xf>
    <xf numFmtId="164" fontId="14" fillId="9" borderId="9" xfId="0" applyNumberFormat="1" applyFont="1" applyFill="1" applyBorder="1" applyAlignment="1" applyProtection="1">
      <alignment horizontal="right" vertical="center"/>
      <protection hidden="1"/>
    </xf>
    <xf numFmtId="164" fontId="14" fillId="9" borderId="10" xfId="0" applyNumberFormat="1" applyFont="1" applyFill="1" applyBorder="1" applyAlignment="1" applyProtection="1">
      <alignment horizontal="right" vertical="center"/>
      <protection hidden="1"/>
    </xf>
    <xf numFmtId="0" fontId="85" fillId="10" borderId="7" xfId="0" applyFont="1" applyFill="1" applyBorder="1" applyAlignment="1" applyProtection="1">
      <alignment horizontal="right" vertical="center"/>
      <protection locked="0"/>
    </xf>
    <xf numFmtId="0" fontId="85" fillId="10" borderId="0" xfId="0" applyFont="1" applyFill="1" applyBorder="1" applyAlignment="1" applyProtection="1">
      <alignment horizontal="right" vertical="center"/>
      <protection locked="0"/>
    </xf>
    <xf numFmtId="0" fontId="24" fillId="7" borderId="21" xfId="0" applyFont="1" applyFill="1" applyBorder="1" applyAlignment="1">
      <alignment horizontal="center" vertical="center"/>
    </xf>
    <xf numFmtId="0" fontId="24" fillId="7" borderId="22" xfId="0" applyFont="1" applyFill="1" applyBorder="1" applyAlignment="1">
      <alignment horizontal="center" vertical="center"/>
    </xf>
    <xf numFmtId="0" fontId="24" fillId="7" borderId="23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24" fillId="7" borderId="13" xfId="0" applyFont="1" applyFill="1" applyBorder="1" applyAlignment="1">
      <alignment horizontal="center" vertical="center"/>
    </xf>
    <xf numFmtId="0" fontId="24" fillId="7" borderId="14" xfId="0" applyFont="1" applyFill="1" applyBorder="1" applyAlignment="1">
      <alignment horizontal="center" vertical="center"/>
    </xf>
    <xf numFmtId="0" fontId="82" fillId="4" borderId="7" xfId="0" applyFont="1" applyFill="1" applyBorder="1" applyAlignment="1">
      <alignment horizontal="center" vertical="center" wrapText="1"/>
    </xf>
    <xf numFmtId="0" fontId="82" fillId="4" borderId="0" xfId="0" applyFont="1" applyFill="1" applyBorder="1" applyAlignment="1">
      <alignment horizontal="center" vertical="center" wrapText="1"/>
    </xf>
    <xf numFmtId="0" fontId="82" fillId="4" borderId="8" xfId="0" applyFont="1" applyFill="1" applyBorder="1" applyAlignment="1">
      <alignment horizontal="center" vertical="center" wrapText="1"/>
    </xf>
    <xf numFmtId="0" fontId="82" fillId="4" borderId="9" xfId="0" applyFont="1" applyFill="1" applyBorder="1" applyAlignment="1">
      <alignment horizontal="center" vertical="center" wrapText="1"/>
    </xf>
    <xf numFmtId="0" fontId="82" fillId="4" borderId="10" xfId="0" applyFont="1" applyFill="1" applyBorder="1" applyAlignment="1">
      <alignment horizontal="center" vertical="center" wrapText="1"/>
    </xf>
    <xf numFmtId="0" fontId="82" fillId="4" borderId="11" xfId="0" applyFont="1" applyFill="1" applyBorder="1" applyAlignment="1">
      <alignment horizontal="center" vertical="center" wrapText="1"/>
    </xf>
    <xf numFmtId="0" fontId="82" fillId="4" borderId="4" xfId="0" applyFont="1" applyFill="1" applyBorder="1" applyAlignment="1">
      <alignment horizontal="center" vertical="center" wrapText="1"/>
    </xf>
    <xf numFmtId="0" fontId="82" fillId="4" borderId="5" xfId="0" applyFont="1" applyFill="1" applyBorder="1" applyAlignment="1">
      <alignment horizontal="center" vertical="center" wrapText="1"/>
    </xf>
    <xf numFmtId="0" fontId="82" fillId="4" borderId="6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left" vertical="center" wrapText="1"/>
    </xf>
    <xf numFmtId="0" fontId="17" fillId="7" borderId="27" xfId="0" applyFont="1" applyFill="1" applyBorder="1" applyAlignment="1">
      <alignment horizontal="center" vertical="center"/>
    </xf>
    <xf numFmtId="0" fontId="17" fillId="7" borderId="28" xfId="0" applyFont="1" applyFill="1" applyBorder="1" applyAlignment="1">
      <alignment horizontal="center" vertical="center"/>
    </xf>
    <xf numFmtId="0" fontId="35" fillId="8" borderId="22" xfId="0" applyFont="1" applyFill="1" applyBorder="1" applyAlignment="1" applyProtection="1">
      <alignment horizontal="center" vertical="center"/>
      <protection locked="0"/>
    </xf>
    <xf numFmtId="0" fontId="35" fillId="8" borderId="23" xfId="0" applyFont="1" applyFill="1" applyBorder="1" applyAlignment="1" applyProtection="1">
      <alignment horizontal="center" vertical="center"/>
      <protection locked="0"/>
    </xf>
    <xf numFmtId="0" fontId="17" fillId="7" borderId="21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" fontId="35" fillId="8" borderId="28" xfId="0" applyNumberFormat="1" applyFont="1" applyFill="1" applyBorder="1" applyAlignment="1" applyProtection="1">
      <alignment horizontal="center" vertical="center"/>
      <protection locked="0"/>
    </xf>
    <xf numFmtId="1" fontId="35" fillId="8" borderId="29" xfId="0" applyNumberFormat="1" applyFont="1" applyFill="1" applyBorder="1" applyAlignment="1" applyProtection="1">
      <alignment horizontal="center" vertical="center"/>
      <protection locked="0"/>
    </xf>
    <xf numFmtId="1" fontId="17" fillId="9" borderId="25" xfId="0" applyNumberFormat="1" applyFont="1" applyFill="1" applyBorder="1" applyAlignment="1">
      <alignment horizontal="center" vertical="center"/>
    </xf>
    <xf numFmtId="1" fontId="17" fillId="9" borderId="26" xfId="0" applyNumberFormat="1" applyFont="1" applyFill="1" applyBorder="1" applyAlignment="1">
      <alignment horizontal="center" vertical="center"/>
    </xf>
    <xf numFmtId="0" fontId="17" fillId="7" borderId="51" xfId="0" applyFont="1" applyFill="1" applyBorder="1" applyAlignment="1">
      <alignment horizontal="center" vertical="center" wrapText="1"/>
    </xf>
    <xf numFmtId="0" fontId="17" fillId="7" borderId="52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89" fillId="3" borderId="0" xfId="0" applyFont="1" applyFill="1" applyBorder="1" applyAlignment="1">
      <alignment horizontal="center" vertical="center" wrapText="1"/>
    </xf>
    <xf numFmtId="0" fontId="71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7" borderId="32" xfId="0" applyFont="1" applyFill="1" applyBorder="1" applyAlignment="1">
      <alignment horizontal="center" vertical="center" wrapText="1"/>
    </xf>
    <xf numFmtId="0" fontId="18" fillId="7" borderId="39" xfId="0" applyFont="1" applyFill="1" applyBorder="1" applyAlignment="1">
      <alignment horizontal="center" vertical="center" wrapText="1"/>
    </xf>
    <xf numFmtId="0" fontId="17" fillId="7" borderId="30" xfId="0" applyFont="1" applyFill="1" applyBorder="1" applyAlignment="1">
      <alignment horizontal="center" vertical="center"/>
    </xf>
    <xf numFmtId="0" fontId="17" fillId="7" borderId="37" xfId="0" applyFont="1" applyFill="1" applyBorder="1" applyAlignment="1">
      <alignment horizontal="center" vertical="center"/>
    </xf>
    <xf numFmtId="0" fontId="17" fillId="7" borderId="38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78" fillId="3" borderId="0" xfId="0" applyFont="1" applyFill="1" applyBorder="1" applyAlignment="1">
      <alignment horizontal="center" vertical="center" wrapText="1"/>
    </xf>
    <xf numFmtId="0" fontId="17" fillId="7" borderId="34" xfId="0" applyFont="1" applyFill="1" applyBorder="1" applyAlignment="1">
      <alignment horizontal="center" vertical="center"/>
    </xf>
    <xf numFmtId="0" fontId="17" fillId="7" borderId="35" xfId="0" applyFont="1" applyFill="1" applyBorder="1" applyAlignment="1">
      <alignment horizontal="center" vertical="center"/>
    </xf>
    <xf numFmtId="0" fontId="17" fillId="7" borderId="49" xfId="0" applyFont="1" applyFill="1" applyBorder="1" applyAlignment="1">
      <alignment horizontal="center" vertical="center"/>
    </xf>
    <xf numFmtId="0" fontId="17" fillId="7" borderId="5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24" fillId="7" borderId="24" xfId="0" applyFont="1" applyFill="1" applyBorder="1" applyAlignment="1">
      <alignment horizontal="center" vertical="center" wrapText="1"/>
    </xf>
    <xf numFmtId="0" fontId="24" fillId="7" borderId="2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4" fillId="7" borderId="21" xfId="0" applyFont="1" applyFill="1" applyBorder="1" applyAlignment="1">
      <alignment horizontal="center" vertical="center" wrapText="1"/>
    </xf>
    <xf numFmtId="0" fontId="24" fillId="7" borderId="22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/>
    </xf>
    <xf numFmtId="0" fontId="92" fillId="3" borderId="1" xfId="0" applyFont="1" applyFill="1" applyBorder="1" applyAlignment="1">
      <alignment horizontal="center" vertical="center" wrapText="1"/>
    </xf>
    <xf numFmtId="0" fontId="92" fillId="3" borderId="0" xfId="0" applyFont="1" applyFill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1" fontId="18" fillId="3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18" fillId="7" borderId="27" xfId="0" applyFont="1" applyFill="1" applyBorder="1" applyAlignment="1">
      <alignment horizontal="center" vertical="center" wrapText="1"/>
    </xf>
    <xf numFmtId="0" fontId="18" fillId="7" borderId="28" xfId="0" applyFont="1" applyFill="1" applyBorder="1" applyAlignment="1">
      <alignment horizontal="center" vertical="center" wrapText="1"/>
    </xf>
    <xf numFmtId="0" fontId="25" fillId="8" borderId="28" xfId="0" applyFont="1" applyFill="1" applyBorder="1" applyAlignment="1" applyProtection="1">
      <alignment horizontal="center" vertical="center" wrapText="1"/>
      <protection locked="0"/>
    </xf>
    <xf numFmtId="0" fontId="25" fillId="8" borderId="29" xfId="0" applyFont="1" applyFill="1" applyBorder="1" applyAlignment="1" applyProtection="1">
      <alignment horizontal="center" vertical="center" wrapText="1"/>
      <protection locked="0"/>
    </xf>
    <xf numFmtId="0" fontId="41" fillId="3" borderId="0" xfId="0" applyFont="1" applyFill="1" applyAlignment="1">
      <alignment horizontal="center" vertical="center"/>
    </xf>
    <xf numFmtId="0" fontId="18" fillId="7" borderId="24" xfId="0" applyFont="1" applyFill="1" applyBorder="1" applyAlignment="1">
      <alignment horizontal="center" vertical="center" wrapText="1"/>
    </xf>
    <xf numFmtId="0" fontId="18" fillId="7" borderId="25" xfId="0" applyFont="1" applyFill="1" applyBorder="1" applyAlignment="1">
      <alignment horizontal="center" vertical="center" wrapText="1"/>
    </xf>
    <xf numFmtId="2" fontId="18" fillId="5" borderId="25" xfId="0" applyNumberFormat="1" applyFont="1" applyFill="1" applyBorder="1" applyAlignment="1">
      <alignment horizontal="center" vertical="center" wrapText="1"/>
    </xf>
    <xf numFmtId="2" fontId="18" fillId="5" borderId="26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center" vertical="center" wrapText="1"/>
    </xf>
    <xf numFmtId="1" fontId="18" fillId="5" borderId="22" xfId="0" applyNumberFormat="1" applyFont="1" applyFill="1" applyBorder="1" applyAlignment="1">
      <alignment horizontal="center" vertical="center" wrapText="1"/>
    </xf>
    <xf numFmtId="1" fontId="18" fillId="5" borderId="23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1" fontId="18" fillId="5" borderId="0" xfId="0" applyNumberFormat="1" applyFont="1" applyFill="1" applyBorder="1" applyAlignment="1">
      <alignment horizontal="center" vertical="center" wrapText="1"/>
    </xf>
    <xf numFmtId="1" fontId="18" fillId="5" borderId="20" xfId="0" applyNumberFormat="1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/>
    </xf>
    <xf numFmtId="0" fontId="18" fillId="7" borderId="47" xfId="0" applyFont="1" applyFill="1" applyBorder="1" applyAlignment="1">
      <alignment horizontal="center" vertical="center" wrapText="1"/>
    </xf>
    <xf numFmtId="0" fontId="18" fillId="7" borderId="33" xfId="0" applyFont="1" applyFill="1" applyBorder="1" applyAlignment="1">
      <alignment horizontal="center" vertical="center" wrapText="1"/>
    </xf>
    <xf numFmtId="0" fontId="17" fillId="7" borderId="44" xfId="0" applyFont="1" applyFill="1" applyBorder="1" applyAlignment="1">
      <alignment horizontal="center" vertical="center"/>
    </xf>
  </cellXfs>
  <cellStyles count="2">
    <cellStyle name="Normal" xfId="0" builtinId="0"/>
    <cellStyle name="Per 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FF0000"/>
      </font>
    </dxf>
    <dxf>
      <font>
        <color rgb="FF9C0006"/>
      </font>
    </dxf>
  </dxfs>
  <tableStyles count="0" defaultTableStyle="TableStyleMedium2" defaultPivotStyle="PivotStyleLight16"/>
  <colors>
    <mruColors>
      <color rgb="FF525A65"/>
      <color rgb="FFF8F200"/>
      <color rgb="FF5D6071"/>
      <color rgb="FF444957"/>
      <color rgb="FFA5A5A5"/>
      <color rgb="FF40BB9A"/>
      <color rgb="FFFFF7B6"/>
      <color rgb="FFFFF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13</xdr:row>
      <xdr:rowOff>850900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3194B0-4C6A-D745-A5A5-EED4B5B10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16789400"/>
        </a:xfrm>
        <a:prstGeom prst="rect">
          <a:avLst/>
        </a:prstGeom>
      </xdr:spPr>
    </xdr:pic>
    <xdr:clientData/>
  </xdr:twoCellAnchor>
  <xdr:twoCellAnchor editAs="oneCell">
    <xdr:from>
      <xdr:col>9</xdr:col>
      <xdr:colOff>1854200</xdr:colOff>
      <xdr:row>0</xdr:row>
      <xdr:rowOff>889001</xdr:rowOff>
    </xdr:from>
    <xdr:to>
      <xdr:col>10</xdr:col>
      <xdr:colOff>0</xdr:colOff>
      <xdr:row>2</xdr:row>
      <xdr:rowOff>329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A75401D-DA79-1345-A384-E6FD4AE1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41200" y="889001"/>
          <a:ext cx="5278967" cy="20323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33866</xdr:colOff>
      <xdr:row>0</xdr:row>
      <xdr:rowOff>889000</xdr:rowOff>
    </xdr:from>
    <xdr:to>
      <xdr:col>9</xdr:col>
      <xdr:colOff>1714500</xdr:colOff>
      <xdr:row>2</xdr:row>
      <xdr:rowOff>254328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B14E9C-41A5-6C48-92DE-254E46E4B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20033" y="889000"/>
          <a:ext cx="5278967" cy="2032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3492500</xdr:colOff>
      <xdr:row>0</xdr:row>
      <xdr:rowOff>889000</xdr:rowOff>
    </xdr:from>
    <xdr:to>
      <xdr:col>8</xdr:col>
      <xdr:colOff>0</xdr:colOff>
      <xdr:row>1</xdr:row>
      <xdr:rowOff>635328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A40AD6-7A4F-3C40-8DF5-08E5BB480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28500" y="889000"/>
          <a:ext cx="5291667" cy="20323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1424265</xdr:colOff>
      <xdr:row>0</xdr:row>
      <xdr:rowOff>947118</xdr:rowOff>
    </xdr:from>
    <xdr:to>
      <xdr:col>10</xdr:col>
      <xdr:colOff>1838486</xdr:colOff>
      <xdr:row>2</xdr:row>
      <xdr:rowOff>310293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43F07B-0A0E-3D44-88CA-A9FEA1C63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9011" y="947118"/>
          <a:ext cx="5278967" cy="20323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4296833</xdr:colOff>
      <xdr:row>0</xdr:row>
      <xdr:rowOff>910166</xdr:rowOff>
    </xdr:from>
    <xdr:to>
      <xdr:col>6</xdr:col>
      <xdr:colOff>0</xdr:colOff>
      <xdr:row>2</xdr:row>
      <xdr:rowOff>190827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767FDD-45CE-794A-9A3A-48D8474AB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07333" y="910166"/>
          <a:ext cx="5291667" cy="20323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3831166</xdr:colOff>
      <xdr:row>0</xdr:row>
      <xdr:rowOff>889000</xdr:rowOff>
    </xdr:from>
    <xdr:to>
      <xdr:col>8</xdr:col>
      <xdr:colOff>0</xdr:colOff>
      <xdr:row>2</xdr:row>
      <xdr:rowOff>233161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475035-2653-344E-9BFB-A01AD6B4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07333" y="889000"/>
          <a:ext cx="5291667" cy="2032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28D9-3686-A34B-BDC4-B54762788147}">
  <dimension ref="A1:BD21"/>
  <sheetViews>
    <sheetView zoomScale="60" zoomScaleNormal="60" workbookViewId="0">
      <selection activeCell="B6" sqref="B6:C8"/>
    </sheetView>
  </sheetViews>
  <sheetFormatPr baseColWidth="10" defaultColWidth="0" defaultRowHeight="0" customHeight="1" zeroHeight="1"/>
  <cols>
    <col min="1" max="1" width="100.83203125" customWidth="1"/>
    <col min="2" max="2" width="30.83203125" customWidth="1"/>
    <col min="3" max="3" width="28.6640625" customWidth="1"/>
    <col min="4" max="4" width="33.83203125" customWidth="1"/>
    <col min="5" max="5" width="10.33203125" customWidth="1"/>
    <col min="6" max="6" width="10.1640625" customWidth="1"/>
    <col min="7" max="7" width="13.33203125" customWidth="1"/>
    <col min="8" max="8" width="32.5" customWidth="1"/>
    <col min="9" max="9" width="41" customWidth="1"/>
    <col min="10" max="10" width="93.6640625" customWidth="1"/>
    <col min="11" max="11" width="36.5" hidden="1" customWidth="1"/>
    <col min="12" max="13" width="10.83203125" hidden="1" customWidth="1"/>
    <col min="14" max="14" width="0" hidden="1" customWidth="1"/>
  </cols>
  <sheetData>
    <row r="1" spans="1:56" s="2" customFormat="1" ht="180" customHeight="1">
      <c r="A1" s="165" t="s">
        <v>29</v>
      </c>
      <c r="B1" s="166"/>
      <c r="C1" s="166"/>
      <c r="D1" s="166"/>
      <c r="E1" s="166"/>
      <c r="F1" s="166"/>
      <c r="G1" s="166"/>
      <c r="H1" s="166"/>
      <c r="I1" s="166"/>
      <c r="J1" s="166"/>
      <c r="K1" s="40"/>
      <c r="L1" s="4"/>
      <c r="M1" s="5"/>
      <c r="N1" s="5"/>
      <c r="O1" s="5"/>
      <c r="P1" s="5"/>
      <c r="Q1" s="5"/>
      <c r="R1" s="6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</row>
    <row r="2" spans="1:56" ht="50" customHeight="1" thickBot="1">
      <c r="A2" s="10"/>
      <c r="B2" s="8"/>
      <c r="C2" s="10"/>
      <c r="D2" s="10"/>
      <c r="E2" s="8"/>
      <c r="F2" s="8"/>
      <c r="G2" s="8"/>
      <c r="H2" s="8"/>
      <c r="I2" s="8"/>
      <c r="J2" s="8"/>
    </row>
    <row r="3" spans="1:56" ht="70" customHeight="1" thickTop="1" thickBot="1">
      <c r="A3" s="24"/>
      <c r="B3" s="194" t="s">
        <v>4</v>
      </c>
      <c r="C3" s="195"/>
      <c r="D3" s="196"/>
      <c r="E3" s="144"/>
      <c r="F3" s="144"/>
      <c r="G3" s="194" t="s">
        <v>5</v>
      </c>
      <c r="H3" s="195"/>
      <c r="I3" s="196"/>
      <c r="J3" s="29"/>
      <c r="K3" s="14"/>
      <c r="L3" s="14"/>
      <c r="M3" s="14"/>
    </row>
    <row r="4" spans="1:56" ht="68" customHeight="1" thickTop="1">
      <c r="A4" s="30"/>
      <c r="B4" s="197" t="s">
        <v>66</v>
      </c>
      <c r="C4" s="198"/>
      <c r="D4" s="199"/>
      <c r="E4" s="145"/>
      <c r="F4" s="145"/>
      <c r="G4" s="203" t="s">
        <v>57</v>
      </c>
      <c r="H4" s="204"/>
      <c r="I4" s="205"/>
      <c r="J4" s="29"/>
      <c r="K4" s="14"/>
      <c r="L4" s="14"/>
      <c r="M4" s="14"/>
    </row>
    <row r="5" spans="1:56" ht="85" customHeight="1" thickBot="1">
      <c r="A5" s="30"/>
      <c r="B5" s="200"/>
      <c r="C5" s="201"/>
      <c r="D5" s="202"/>
      <c r="E5" s="145"/>
      <c r="F5" s="145"/>
      <c r="G5" s="200"/>
      <c r="H5" s="201"/>
      <c r="I5" s="202"/>
      <c r="J5" s="29"/>
      <c r="K5" s="14"/>
      <c r="L5" s="14"/>
      <c r="M5" s="14"/>
    </row>
    <row r="6" spans="1:56" ht="64" customHeight="1" thickTop="1" thickBot="1">
      <c r="A6" s="30"/>
      <c r="B6" s="174"/>
      <c r="C6" s="175"/>
      <c r="D6" s="176" t="s">
        <v>6</v>
      </c>
      <c r="E6" s="146"/>
      <c r="F6" s="146"/>
      <c r="G6" s="169"/>
      <c r="H6" s="170"/>
      <c r="I6" s="163" t="s">
        <v>7</v>
      </c>
      <c r="J6" s="29"/>
      <c r="K6" s="14"/>
      <c r="L6" s="14"/>
      <c r="M6" s="14"/>
    </row>
    <row r="7" spans="1:56" ht="40" customHeight="1" thickTop="1">
      <c r="A7" s="28"/>
      <c r="B7" s="174"/>
      <c r="C7" s="175"/>
      <c r="D7" s="176"/>
      <c r="E7" s="147"/>
      <c r="F7" s="147"/>
      <c r="G7" s="189"/>
      <c r="H7" s="190"/>
      <c r="I7" s="168" t="s">
        <v>8</v>
      </c>
      <c r="J7" s="29"/>
      <c r="K7" s="14"/>
      <c r="L7" s="14"/>
      <c r="M7" s="14"/>
    </row>
    <row r="8" spans="1:56" ht="28" customHeight="1" thickBot="1">
      <c r="A8" s="28"/>
      <c r="B8" s="174"/>
      <c r="C8" s="175"/>
      <c r="D8" s="176"/>
      <c r="E8" s="148"/>
      <c r="F8" s="148"/>
      <c r="G8" s="189"/>
      <c r="H8" s="190"/>
      <c r="I8" s="168"/>
      <c r="J8" s="29"/>
      <c r="K8" s="14"/>
      <c r="L8" s="14"/>
      <c r="M8" s="14"/>
    </row>
    <row r="9" spans="1:56" ht="23" customHeight="1" thickTop="1">
      <c r="A9" s="28"/>
      <c r="B9" s="183">
        <f>CONVERT(B6,"lbm","kg")</f>
        <v>0</v>
      </c>
      <c r="C9" s="184"/>
      <c r="D9" s="171" t="s">
        <v>9</v>
      </c>
      <c r="E9" s="148"/>
      <c r="F9" s="148"/>
      <c r="G9" s="177">
        <f>(K10+K11)*100</f>
        <v>0</v>
      </c>
      <c r="H9" s="178"/>
      <c r="I9" s="171" t="s">
        <v>50</v>
      </c>
      <c r="J9" s="29"/>
      <c r="K9" s="14"/>
      <c r="L9" s="14"/>
      <c r="M9" s="14"/>
    </row>
    <row r="10" spans="1:56" ht="60" customHeight="1">
      <c r="A10" s="28"/>
      <c r="B10" s="185"/>
      <c r="C10" s="186"/>
      <c r="D10" s="172"/>
      <c r="E10" s="149"/>
      <c r="F10" s="149"/>
      <c r="G10" s="179"/>
      <c r="H10" s="180"/>
      <c r="I10" s="172"/>
      <c r="J10" s="31"/>
      <c r="K10" s="9">
        <f>CONVERT(G6,"ft","m")</f>
        <v>0</v>
      </c>
      <c r="L10" s="9"/>
      <c r="M10" s="9"/>
    </row>
    <row r="11" spans="1:56" ht="15" customHeight="1" thickBot="1">
      <c r="A11" s="28"/>
      <c r="B11" s="187"/>
      <c r="C11" s="188"/>
      <c r="D11" s="173"/>
      <c r="E11" s="147"/>
      <c r="F11" s="147"/>
      <c r="G11" s="181"/>
      <c r="H11" s="182"/>
      <c r="I11" s="173"/>
      <c r="J11" s="31"/>
      <c r="K11" s="9">
        <f>CONVERT(G7,"in","m")</f>
        <v>0</v>
      </c>
      <c r="L11" s="9"/>
      <c r="M11" s="9"/>
    </row>
    <row r="12" spans="1:56" ht="57" customHeight="1" thickTop="1" thickBot="1">
      <c r="A12" s="8"/>
      <c r="B12" s="167"/>
      <c r="C12" s="167"/>
      <c r="D12" s="167"/>
      <c r="E12" s="167"/>
      <c r="F12" s="167"/>
      <c r="G12" s="167"/>
      <c r="H12" s="167"/>
      <c r="I12" s="167"/>
      <c r="J12" s="8"/>
      <c r="K12" s="8"/>
      <c r="L12" s="7"/>
    </row>
    <row r="13" spans="1:56" ht="60" customHeight="1" thickBot="1">
      <c r="A13" s="8"/>
      <c r="B13" s="191" t="s">
        <v>65</v>
      </c>
      <c r="C13" s="192"/>
      <c r="D13" s="192"/>
      <c r="E13" s="192"/>
      <c r="F13" s="192"/>
      <c r="G13" s="192"/>
      <c r="H13" s="192"/>
      <c r="I13" s="193"/>
      <c r="J13" s="8"/>
      <c r="K13" s="8"/>
      <c r="L13" s="7"/>
    </row>
    <row r="14" spans="1:56" s="69" customFormat="1" ht="69" customHeight="1" thickBot="1">
      <c r="A14" s="139"/>
      <c r="B14" s="212" t="s">
        <v>0</v>
      </c>
      <c r="C14" s="213"/>
      <c r="D14" s="213"/>
      <c r="E14" s="213"/>
      <c r="F14" s="210"/>
      <c r="G14" s="210"/>
      <c r="H14" s="210"/>
      <c r="I14" s="211"/>
      <c r="J14" s="63" t="s">
        <v>21</v>
      </c>
      <c r="K14" s="64">
        <v>4.9709695400000002E-4</v>
      </c>
    </row>
    <row r="15" spans="1:56" s="108" customFormat="1" ht="60" customHeight="1" thickBot="1">
      <c r="A15" s="139"/>
      <c r="B15" s="208" t="s">
        <v>62</v>
      </c>
      <c r="C15" s="209"/>
      <c r="D15" s="209"/>
      <c r="E15" s="209"/>
      <c r="F15" s="216"/>
      <c r="G15" s="216"/>
      <c r="H15" s="216"/>
      <c r="I15" s="217"/>
      <c r="J15" s="133"/>
      <c r="K15" s="62"/>
    </row>
    <row r="16" spans="1:56" s="109" customFormat="1" ht="60" customHeight="1" thickBot="1">
      <c r="A16" s="19"/>
      <c r="B16" s="208" t="s">
        <v>63</v>
      </c>
      <c r="C16" s="209"/>
      <c r="D16" s="209"/>
      <c r="E16" s="209"/>
      <c r="F16" s="216"/>
      <c r="G16" s="216"/>
      <c r="H16" s="216"/>
      <c r="I16" s="217"/>
      <c r="J16" s="64">
        <v>70.2</v>
      </c>
      <c r="K16" s="134"/>
    </row>
    <row r="17" spans="1:12" s="106" customFormat="1" ht="60" customHeight="1" thickBot="1">
      <c r="A17" s="19"/>
      <c r="B17" s="208" t="s">
        <v>64</v>
      </c>
      <c r="C17" s="209"/>
      <c r="D17" s="209"/>
      <c r="E17" s="209"/>
      <c r="F17" s="216"/>
      <c r="G17" s="216"/>
      <c r="H17" s="216"/>
      <c r="I17" s="217"/>
    </row>
    <row r="18" spans="1:12" ht="60" customHeight="1" thickBot="1">
      <c r="A18" s="8"/>
      <c r="B18" s="214" t="s">
        <v>46</v>
      </c>
      <c r="C18" s="215"/>
      <c r="D18" s="215"/>
      <c r="E18" s="215"/>
      <c r="F18" s="218" t="str">
        <f>IF('Personal Details'!D9="Female",495/(1.29579-0.35004*LOG10(F15+F16-F17)+(0.221*LOG10(F14)))-450,IF('Personal Details'!D9="Male",495/(1.0324-0.19077*LOG10(F15-F17)+0.15456*LOG10(F14))-450,"Please complete 'Personal Details' tab"))</f>
        <v>Please complete 'Personal Details' tab</v>
      </c>
      <c r="G18" s="218"/>
      <c r="H18" s="218"/>
      <c r="I18" s="219"/>
      <c r="J18" s="164" t="s">
        <v>70</v>
      </c>
      <c r="K18" s="8"/>
      <c r="L18" s="7"/>
    </row>
    <row r="19" spans="1:12" s="106" customFormat="1" ht="48" customHeight="1">
      <c r="A19" s="16"/>
      <c r="B19" s="206"/>
      <c r="C19" s="206"/>
      <c r="D19" s="16"/>
      <c r="E19" s="26"/>
      <c r="F19" s="26"/>
      <c r="G19" s="207"/>
      <c r="H19" s="207"/>
      <c r="I19" s="16"/>
      <c r="J19" s="143"/>
    </row>
    <row r="20" spans="1:12" ht="15" hidden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ht="15" hidden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</sheetData>
  <sheetProtection algorithmName="SHA-512" hashValue="pmw4kOeamb822bbdlhuvD7gLeyRtfHxsuV5jrsiHyjv5qc/yZT9CUDUPEEq6VjKBA36zRm9N0ZYigyBM4PxNFg==" saltValue="1Zp4WUU4ATRvEy8dOgmThw==" spinCount="100000" sheet="1" objects="1" scenarios="1" selectLockedCells="1"/>
  <mergeCells count="28">
    <mergeCell ref="B19:C19"/>
    <mergeCell ref="G19:H19"/>
    <mergeCell ref="B16:E16"/>
    <mergeCell ref="B17:E17"/>
    <mergeCell ref="F14:I14"/>
    <mergeCell ref="B14:E14"/>
    <mergeCell ref="B15:E15"/>
    <mergeCell ref="B18:E18"/>
    <mergeCell ref="F15:I15"/>
    <mergeCell ref="F16:I16"/>
    <mergeCell ref="F17:I17"/>
    <mergeCell ref="F18:I18"/>
    <mergeCell ref="B13:I13"/>
    <mergeCell ref="B3:D3"/>
    <mergeCell ref="B4:D5"/>
    <mergeCell ref="G3:I3"/>
    <mergeCell ref="G4:I5"/>
    <mergeCell ref="A1:J1"/>
    <mergeCell ref="B12:I12"/>
    <mergeCell ref="I7:I8"/>
    <mergeCell ref="G6:H6"/>
    <mergeCell ref="D9:D11"/>
    <mergeCell ref="I9:I11"/>
    <mergeCell ref="B6:C8"/>
    <mergeCell ref="D6:D8"/>
    <mergeCell ref="G9:H11"/>
    <mergeCell ref="B9:C11"/>
    <mergeCell ref="G7:H8"/>
  </mergeCells>
  <dataValidations count="2">
    <dataValidation type="list" allowBlank="1" showInputMessage="1" showErrorMessage="1" sqref="G7:H8" xr:uid="{E5E18151-4FE7-9347-9EE9-B0F925AA355B}">
      <formula1>"0, 0.5, 1, 1.5, 2, 2.5, 3, 3.5, 4, 4.5, 5, 5.5, 6, 6.5, 7, 7.5, 8, 8.5, 9, 9.5, 10, 10.5, 11, 11.5"</formula1>
    </dataValidation>
    <dataValidation type="list" allowBlank="1" showInputMessage="1" showErrorMessage="1" sqref="G6:H6" xr:uid="{297F01AF-D023-894A-8160-B81B6CA61BAB}">
      <formula1>"1,2,3,4,5,6,7,8,9"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8726-11CD-AE4F-BA66-8BB5F8E801C1}">
  <dimension ref="A1:XFC19"/>
  <sheetViews>
    <sheetView tabSelected="1" zoomScale="60" zoomScaleNormal="60" workbookViewId="0">
      <selection activeCell="D6" sqref="D6"/>
    </sheetView>
  </sheetViews>
  <sheetFormatPr baseColWidth="10" defaultColWidth="0" defaultRowHeight="15" zeroHeight="1"/>
  <cols>
    <col min="1" max="1" width="123.33203125" style="17" customWidth="1"/>
    <col min="2" max="2" width="32" style="17" customWidth="1"/>
    <col min="3" max="3" width="65.33203125" style="17" customWidth="1"/>
    <col min="4" max="4" width="37.33203125" style="17" customWidth="1"/>
    <col min="5" max="5" width="1.5" style="17" customWidth="1"/>
    <col min="6" max="6" width="24.1640625" style="17" customWidth="1"/>
    <col min="7" max="7" width="42" style="17" customWidth="1"/>
    <col min="8" max="8" width="17.5" style="17" customWidth="1"/>
    <col min="9" max="9" width="29.83203125" style="17" customWidth="1"/>
    <col min="10" max="10" width="22.6640625" style="17" customWidth="1"/>
    <col min="11" max="16383" width="10.83203125" style="17" hidden="1"/>
    <col min="16384" max="16384" width="10" style="17" hidden="1" customWidth="1"/>
  </cols>
  <sheetData>
    <row r="1" spans="1:46" s="1" customFormat="1" ht="180" customHeight="1">
      <c r="A1" s="222" t="s">
        <v>31</v>
      </c>
      <c r="B1" s="222"/>
      <c r="C1" s="222"/>
      <c r="D1" s="222"/>
      <c r="E1" s="222"/>
      <c r="F1" s="222"/>
      <c r="G1" s="222"/>
      <c r="H1" s="222"/>
      <c r="I1" s="222"/>
      <c r="J1" s="222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6" ht="30" customHeight="1">
      <c r="A2" s="19"/>
      <c r="B2" s="16"/>
      <c r="C2" s="16"/>
      <c r="D2" s="16"/>
      <c r="E2" s="16"/>
      <c r="F2" s="16"/>
      <c r="G2" s="16"/>
      <c r="H2" s="16"/>
      <c r="I2" s="33"/>
    </row>
    <row r="3" spans="1:46" ht="138" customHeight="1">
      <c r="A3" s="19"/>
      <c r="B3" s="233" t="s">
        <v>61</v>
      </c>
      <c r="C3" s="233"/>
      <c r="D3" s="233"/>
      <c r="E3" s="233"/>
      <c r="F3" s="67"/>
      <c r="G3" s="67"/>
      <c r="H3" s="67"/>
      <c r="I3" s="68"/>
    </row>
    <row r="4" spans="1:46" s="69" customFormat="1" ht="30" customHeight="1" thickBot="1">
      <c r="A4" s="19"/>
      <c r="B4" s="21"/>
      <c r="C4" s="12"/>
      <c r="D4" s="12"/>
      <c r="E4" s="12"/>
      <c r="F4" s="21"/>
      <c r="G4" s="12"/>
      <c r="H4" s="21"/>
      <c r="I4" s="63" t="s">
        <v>51</v>
      </c>
      <c r="J4" s="64">
        <v>3.5</v>
      </c>
    </row>
    <row r="5" spans="1:46" s="69" customFormat="1" ht="60" customHeight="1" thickBot="1">
      <c r="A5" s="19"/>
      <c r="B5" s="228" t="s">
        <v>34</v>
      </c>
      <c r="C5" s="229"/>
      <c r="D5" s="230"/>
      <c r="E5" s="150"/>
      <c r="F5" s="151"/>
      <c r="G5" s="150"/>
      <c r="H5" s="62"/>
      <c r="I5" s="63" t="s">
        <v>22</v>
      </c>
      <c r="J5" s="64">
        <v>3</v>
      </c>
    </row>
    <row r="6" spans="1:46" s="69" customFormat="1" ht="60" customHeight="1" thickBot="1">
      <c r="A6" s="139"/>
      <c r="B6" s="231" t="s">
        <v>0</v>
      </c>
      <c r="C6" s="232"/>
      <c r="D6" s="155"/>
      <c r="E6" s="124"/>
      <c r="F6" s="126"/>
      <c r="G6" s="125"/>
      <c r="H6" s="152"/>
      <c r="I6" s="63" t="s">
        <v>21</v>
      </c>
      <c r="J6" s="64">
        <v>4.9709695400000002E-4</v>
      </c>
    </row>
    <row r="7" spans="1:46" s="69" customFormat="1" ht="60" customHeight="1" thickBot="1">
      <c r="A7" s="19"/>
      <c r="B7" s="231" t="s">
        <v>1</v>
      </c>
      <c r="C7" s="232"/>
      <c r="D7" s="156">
        <v>0</v>
      </c>
      <c r="E7" s="223"/>
      <c r="F7" s="224"/>
      <c r="G7" s="224"/>
      <c r="H7" s="224"/>
      <c r="I7" s="63" t="s">
        <v>20</v>
      </c>
      <c r="J7" s="65">
        <f>D12</f>
        <v>0</v>
      </c>
    </row>
    <row r="8" spans="1:46" s="69" customFormat="1" ht="60" customHeight="1" thickBot="1">
      <c r="A8" s="15"/>
      <c r="B8" s="231" t="s">
        <v>46</v>
      </c>
      <c r="C8" s="232"/>
      <c r="D8" s="157">
        <v>0</v>
      </c>
      <c r="E8" s="224"/>
      <c r="F8" s="224"/>
      <c r="G8" s="224"/>
      <c r="H8" s="224"/>
      <c r="I8" s="63" t="s">
        <v>58</v>
      </c>
      <c r="J8" s="66">
        <f>J6*J7</f>
        <v>0</v>
      </c>
    </row>
    <row r="9" spans="1:46" s="108" customFormat="1" ht="60" customHeight="1" thickBot="1">
      <c r="A9" s="15"/>
      <c r="B9" s="226" t="s">
        <v>71</v>
      </c>
      <c r="C9" s="227"/>
      <c r="D9" s="158" t="s">
        <v>67</v>
      </c>
      <c r="E9" s="124"/>
      <c r="F9" s="124"/>
      <c r="G9" s="125"/>
      <c r="H9" s="124"/>
      <c r="I9" s="63" t="s">
        <v>23</v>
      </c>
      <c r="J9" s="64">
        <f>J8/J5</f>
        <v>0</v>
      </c>
    </row>
    <row r="10" spans="1:46" s="108" customFormat="1" ht="30" customHeight="1" thickBot="1">
      <c r="A10" s="118"/>
      <c r="B10" s="225"/>
      <c r="C10" s="225"/>
      <c r="D10" s="111"/>
      <c r="E10" s="124"/>
      <c r="F10" s="126"/>
      <c r="G10" s="125"/>
      <c r="H10" s="124"/>
      <c r="I10" s="63" t="s">
        <v>25</v>
      </c>
      <c r="J10" s="64">
        <f>(((J9*D7*J4)))</f>
        <v>0</v>
      </c>
    </row>
    <row r="11" spans="1:46" s="108" customFormat="1" ht="60" customHeight="1" thickBot="1">
      <c r="A11" s="19"/>
      <c r="B11" s="228" t="s">
        <v>52</v>
      </c>
      <c r="C11" s="229"/>
      <c r="D11" s="230"/>
      <c r="E11" s="127"/>
      <c r="F11" s="128"/>
      <c r="G11" s="129"/>
      <c r="H11" s="130"/>
      <c r="I11" s="63" t="s">
        <v>24</v>
      </c>
      <c r="J11" s="64">
        <f>D7*D14</f>
        <v>0</v>
      </c>
    </row>
    <row r="12" spans="1:46" s="108" customFormat="1" ht="60" customHeight="1" thickBot="1">
      <c r="A12" s="19"/>
      <c r="B12" s="234" t="s">
        <v>42</v>
      </c>
      <c r="C12" s="235"/>
      <c r="D12" s="159">
        <v>0</v>
      </c>
      <c r="E12" s="124"/>
      <c r="F12" s="128"/>
      <c r="G12" s="124"/>
      <c r="H12" s="124"/>
      <c r="I12" s="63" t="s">
        <v>27</v>
      </c>
      <c r="J12" s="64">
        <f>IF(D13="Sedentary", 1.1, IF(D13="Moderate",1.3, IF(D13="Very active",1.5,0)))</f>
        <v>0</v>
      </c>
    </row>
    <row r="13" spans="1:46" s="108" customFormat="1" ht="60" customHeight="1" thickBot="1">
      <c r="A13" s="19"/>
      <c r="B13" s="236" t="s">
        <v>45</v>
      </c>
      <c r="C13" s="237"/>
      <c r="D13" s="160" t="s">
        <v>67</v>
      </c>
      <c r="E13" s="224"/>
      <c r="F13" s="224"/>
      <c r="G13" s="224"/>
      <c r="H13" s="224"/>
      <c r="I13" s="63" t="s">
        <v>26</v>
      </c>
      <c r="J13" s="65">
        <f>(I15-(D7*D14))*J12</f>
        <v>0</v>
      </c>
    </row>
    <row r="14" spans="1:46" s="108" customFormat="1" ht="58" customHeight="1" thickBot="1">
      <c r="A14" s="19"/>
      <c r="B14" s="220" t="s">
        <v>43</v>
      </c>
      <c r="C14" s="221"/>
      <c r="D14" s="161">
        <v>0</v>
      </c>
      <c r="E14" s="131"/>
      <c r="F14" s="128"/>
      <c r="G14" s="132"/>
      <c r="H14" s="124"/>
      <c r="I14" s="62"/>
      <c r="J14" s="62"/>
    </row>
    <row r="15" spans="1:46" s="108" customFormat="1" ht="58" customHeight="1">
      <c r="A15" s="16"/>
      <c r="B15" s="137"/>
      <c r="C15" s="137"/>
      <c r="D15" s="53"/>
      <c r="E15" s="131"/>
      <c r="F15" s="128"/>
      <c r="G15" s="132"/>
      <c r="H15" s="153" t="s">
        <v>68</v>
      </c>
      <c r="I15" s="133">
        <f>(22*I16)+500</f>
        <v>500</v>
      </c>
      <c r="J15" s="62"/>
    </row>
    <row r="16" spans="1:46" s="108" customFormat="1" ht="60" customHeight="1">
      <c r="A16" s="139"/>
      <c r="B16" s="137"/>
      <c r="C16" s="137"/>
      <c r="D16" s="137"/>
      <c r="E16" s="124"/>
      <c r="F16" s="138"/>
      <c r="G16" s="138"/>
      <c r="H16" s="154" t="s">
        <v>69</v>
      </c>
      <c r="I16" s="64">
        <f>D7-(D7*D8)</f>
        <v>0</v>
      </c>
      <c r="J16" s="62"/>
    </row>
    <row r="17" spans="5:10" ht="30" customHeight="1">
      <c r="E17" s="62"/>
      <c r="F17" s="62"/>
      <c r="G17" s="62"/>
      <c r="H17" s="62"/>
      <c r="I17" s="62"/>
      <c r="J17" s="62"/>
    </row>
    <row r="18" spans="5:10" ht="35" customHeight="1"/>
    <row r="19" spans="5:10" ht="23" customHeight="1"/>
  </sheetData>
  <sheetProtection algorithmName="SHA-512" hashValue="LLRNUGTeJ8PFS9Kqq7h5IOw1cUEI3sHMxm4k+E1ShQoa14Le684NTm9RJbMohCJhSPrLoaYmQ7SUH1IBOsLH3Q==" saltValue="WwXepqJ32SVlMxZMiUhhIg==" spinCount="100000" sheet="1" objects="1" scenarios="1" selectLockedCells="1"/>
  <mergeCells count="15">
    <mergeCell ref="B14:C14"/>
    <mergeCell ref="A1:J1"/>
    <mergeCell ref="E7:H7"/>
    <mergeCell ref="E13:H13"/>
    <mergeCell ref="B10:C10"/>
    <mergeCell ref="B9:C9"/>
    <mergeCell ref="B11:D11"/>
    <mergeCell ref="B5:D5"/>
    <mergeCell ref="E8:H8"/>
    <mergeCell ref="B8:C8"/>
    <mergeCell ref="B6:C6"/>
    <mergeCell ref="B7:C7"/>
    <mergeCell ref="B3:E3"/>
    <mergeCell ref="B12:C12"/>
    <mergeCell ref="B13:C13"/>
  </mergeCells>
  <dataValidations count="2">
    <dataValidation type="list" allowBlank="1" showInputMessage="1" showErrorMessage="1" sqref="D9" xr:uid="{3121BF83-0F52-5848-BD5A-3F5DE4CE34A5}">
      <formula1>"Please select, Male, Female"</formula1>
    </dataValidation>
    <dataValidation type="list" allowBlank="1" showInputMessage="1" showErrorMessage="1" sqref="D13" xr:uid="{BBBF1C70-01AF-1A47-AC79-C15E67777093}">
      <formula1>"Please select, Sedentary, Moderate, Very active"</formula1>
    </dataValidation>
  </dataValidations>
  <pageMargins left="0.7" right="0.7" top="0.75" bottom="0.75" header="0.3" footer="0.3"/>
  <pageSetup paperSize="9" orientation="portrait" horizontalDpi="0" verticalDpi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54E5A-D42F-8A41-9959-B0754EC38A2E}">
  <dimension ref="A1:AR14"/>
  <sheetViews>
    <sheetView zoomScale="60" zoomScaleNormal="60" workbookViewId="0">
      <selection activeCell="H14" sqref="H14"/>
    </sheetView>
  </sheetViews>
  <sheetFormatPr baseColWidth="10" defaultColWidth="0" defaultRowHeight="0" customHeight="1" zeroHeight="1"/>
  <cols>
    <col min="1" max="1" width="116.6640625" style="17" customWidth="1"/>
    <col min="2" max="2" width="32" style="17" customWidth="1"/>
    <col min="3" max="3" width="70.5" style="17" customWidth="1"/>
    <col min="4" max="4" width="22.6640625" style="17" customWidth="1"/>
    <col min="5" max="5" width="20.5" style="17" customWidth="1"/>
    <col min="6" max="6" width="17.5" style="17" customWidth="1"/>
    <col min="7" max="7" width="47" style="32" customWidth="1"/>
    <col min="8" max="8" width="68.33203125" style="17" customWidth="1"/>
    <col min="9" max="16384" width="10.83203125" style="17" hidden="1"/>
  </cols>
  <sheetData>
    <row r="1" spans="1:44" s="1" customFormat="1" ht="180" customHeight="1">
      <c r="A1" s="222" t="s">
        <v>47</v>
      </c>
      <c r="B1" s="222"/>
      <c r="C1" s="222"/>
      <c r="D1" s="222"/>
      <c r="E1" s="222"/>
      <c r="F1" s="222"/>
      <c r="G1" s="222"/>
      <c r="H1" s="22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</row>
    <row r="2" spans="1:44" ht="60" customHeight="1">
      <c r="A2" s="19"/>
      <c r="B2" s="16"/>
      <c r="C2" s="16"/>
      <c r="D2" s="16"/>
      <c r="E2" s="16"/>
      <c r="F2" s="16"/>
      <c r="G2" s="33"/>
    </row>
    <row r="3" spans="1:44" ht="50" customHeight="1">
      <c r="A3" s="19"/>
      <c r="B3" s="246"/>
      <c r="C3" s="246"/>
      <c r="D3" s="246"/>
      <c r="E3" s="246"/>
      <c r="F3" s="70"/>
      <c r="G3" s="71"/>
      <c r="H3" s="72"/>
    </row>
    <row r="4" spans="1:44" ht="25" customHeight="1" thickBot="1">
      <c r="A4" s="19"/>
      <c r="B4" s="246"/>
      <c r="C4" s="246"/>
      <c r="D4" s="246"/>
      <c r="E4" s="246"/>
      <c r="F4" s="70"/>
      <c r="G4" s="71"/>
      <c r="H4" s="72"/>
    </row>
    <row r="5" spans="1:44" s="18" customFormat="1" ht="83" customHeight="1">
      <c r="A5" s="15"/>
      <c r="B5" s="242" t="s">
        <v>2</v>
      </c>
      <c r="C5" s="243"/>
      <c r="D5" s="100" t="e">
        <f>'Personal Details'!D7/('Personal Details'!D6/100)^2</f>
        <v>#DIV/0!</v>
      </c>
      <c r="E5" s="102"/>
      <c r="F5" s="77"/>
      <c r="G5" s="63"/>
      <c r="H5" s="64"/>
    </row>
    <row r="6" spans="1:44" s="18" customFormat="1" ht="83" customHeight="1">
      <c r="A6" s="15"/>
      <c r="B6" s="244" t="s">
        <v>32</v>
      </c>
      <c r="C6" s="245"/>
      <c r="D6" s="98">
        <f>'Personal Details'!D7*'Personal Details'!D8</f>
        <v>0</v>
      </c>
      <c r="E6" s="103" t="s">
        <v>36</v>
      </c>
      <c r="F6" s="76"/>
      <c r="G6" s="63"/>
      <c r="H6" s="64"/>
    </row>
    <row r="7" spans="1:44" s="18" customFormat="1" ht="83" customHeight="1">
      <c r="A7" s="15"/>
      <c r="B7" s="244" t="s">
        <v>44</v>
      </c>
      <c r="C7" s="245"/>
      <c r="D7" s="98">
        <f>'Personal Details'!D7-('Personal Details'!D7*'Personal Details'!D8)</f>
        <v>0</v>
      </c>
      <c r="E7" s="103" t="s">
        <v>36</v>
      </c>
      <c r="F7" s="76"/>
      <c r="G7" s="63"/>
      <c r="H7" s="64"/>
    </row>
    <row r="8" spans="1:44" s="18" customFormat="1" ht="83" customHeight="1">
      <c r="A8" s="19"/>
      <c r="B8" s="244" t="s">
        <v>59</v>
      </c>
      <c r="C8" s="245"/>
      <c r="D8" s="99">
        <f>(22*D7)+500</f>
        <v>500</v>
      </c>
      <c r="E8" s="104" t="s">
        <v>35</v>
      </c>
      <c r="F8" s="77"/>
      <c r="G8" s="62"/>
      <c r="H8" s="62"/>
    </row>
    <row r="9" spans="1:44" ht="83" customHeight="1" thickBot="1">
      <c r="A9" s="19"/>
      <c r="B9" s="239" t="s">
        <v>60</v>
      </c>
      <c r="C9" s="240"/>
      <c r="D9" s="101">
        <f>(('Personal Details'!D7*'Personal Details'!D14)+'Personal Details'!J13+'Personal Details'!J10)</f>
        <v>0</v>
      </c>
      <c r="E9" s="105" t="s">
        <v>35</v>
      </c>
      <c r="F9" s="78"/>
      <c r="G9" s="63"/>
      <c r="H9" s="64"/>
    </row>
    <row r="10" spans="1:44" ht="100" customHeight="1">
      <c r="A10" s="19"/>
      <c r="B10" s="238"/>
      <c r="C10" s="238"/>
      <c r="D10" s="57"/>
      <c r="E10" s="75"/>
      <c r="F10" s="75"/>
      <c r="G10" s="63"/>
      <c r="H10" s="64"/>
    </row>
    <row r="11" spans="1:44" ht="88" customHeight="1">
      <c r="A11" s="19"/>
      <c r="B11" s="241"/>
      <c r="C11" s="241"/>
      <c r="D11" s="20"/>
      <c r="E11" s="74"/>
      <c r="F11" s="79"/>
      <c r="G11" s="62"/>
      <c r="H11" s="62"/>
    </row>
    <row r="12" spans="1:44" ht="80" customHeight="1">
      <c r="A12" s="19"/>
      <c r="B12" s="241"/>
      <c r="C12" s="241"/>
      <c r="D12" s="20"/>
      <c r="E12" s="73"/>
      <c r="F12" s="80"/>
      <c r="G12" s="62"/>
      <c r="H12" s="62"/>
    </row>
    <row r="13" spans="1:44" ht="79" customHeight="1">
      <c r="A13" s="19"/>
      <c r="B13" s="110"/>
      <c r="C13" s="110"/>
      <c r="D13" s="20"/>
      <c r="E13" s="73"/>
      <c r="F13" s="80"/>
      <c r="G13" s="62"/>
      <c r="H13" s="62"/>
    </row>
    <row r="14" spans="1:44" ht="77" customHeight="1">
      <c r="A14" s="19"/>
      <c r="B14" s="16"/>
      <c r="C14" s="16"/>
      <c r="D14" s="16"/>
      <c r="E14" s="73"/>
      <c r="F14" s="73"/>
      <c r="G14" s="71"/>
      <c r="H14" s="72"/>
    </row>
  </sheetData>
  <sheetProtection algorithmName="SHA-512" hashValue="/aSoqlLq42Ng9bTn3Y+oxY0D1sl/ZI+CiqvO96BEdhePHd1FWf0+W6WGgz0lbPY3P5CPu9DV2I/y6Jpej5LCdg==" saltValue="gJm1TnO6xNV3Rm2dWxKRnw==" spinCount="100000" sheet="1" objects="1" scenarios="1" selectLockedCells="1"/>
  <mergeCells count="11">
    <mergeCell ref="B10:C10"/>
    <mergeCell ref="B9:C9"/>
    <mergeCell ref="B11:C11"/>
    <mergeCell ref="B12:C12"/>
    <mergeCell ref="A1:H1"/>
    <mergeCell ref="B5:C5"/>
    <mergeCell ref="B7:C7"/>
    <mergeCell ref="B6:C6"/>
    <mergeCell ref="B8:C8"/>
    <mergeCell ref="B4:E4"/>
    <mergeCell ref="B3:E3"/>
  </mergeCells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BE4DC-5185-104D-BC83-851E2A608AC8}">
  <dimension ref="A1:AU85"/>
  <sheetViews>
    <sheetView zoomScale="59" zoomScaleNormal="50" workbookViewId="0">
      <selection activeCell="I5" sqref="I5:J5"/>
    </sheetView>
  </sheetViews>
  <sheetFormatPr baseColWidth="10" defaultColWidth="0" defaultRowHeight="20" customHeight="1" zeroHeight="1"/>
  <cols>
    <col min="1" max="1" width="31.83203125" style="17" customWidth="1"/>
    <col min="2" max="2" width="32" style="17" customWidth="1"/>
    <col min="3" max="3" width="45.1640625" style="17" customWidth="1"/>
    <col min="4" max="4" width="40.83203125" style="17" customWidth="1"/>
    <col min="5" max="5" width="40.83203125" style="48" customWidth="1"/>
    <col min="6" max="8" width="40.83203125" style="17" customWidth="1"/>
    <col min="9" max="9" width="33" style="17" customWidth="1"/>
    <col min="10" max="10" width="30.6640625" style="17" customWidth="1"/>
    <col min="11" max="11" width="24.33203125" style="17" customWidth="1"/>
    <col min="12" max="16384" width="10.83203125" style="17" hidden="1"/>
  </cols>
  <sheetData>
    <row r="1" spans="1:47" s="36" customFormat="1" ht="185" customHeight="1">
      <c r="A1" s="251" t="s">
        <v>30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</row>
    <row r="2" spans="1:47" s="18" customFormat="1" ht="26" customHeight="1">
      <c r="A2" s="19"/>
      <c r="B2" s="21"/>
      <c r="C2" s="12"/>
      <c r="D2" s="12"/>
      <c r="E2" s="58"/>
      <c r="F2" s="21"/>
      <c r="G2" s="12"/>
      <c r="H2" s="21"/>
      <c r="I2" s="13"/>
      <c r="J2" s="16"/>
      <c r="K2" s="17"/>
    </row>
    <row r="3" spans="1:47" s="18" customFormat="1" ht="30" customHeight="1">
      <c r="A3" s="19"/>
      <c r="B3" s="252"/>
      <c r="C3" s="253"/>
      <c r="D3" s="253"/>
      <c r="E3" s="253"/>
      <c r="F3" s="253"/>
      <c r="G3" s="253"/>
      <c r="H3" s="253"/>
      <c r="I3" s="16"/>
      <c r="J3" s="17"/>
      <c r="K3" s="17"/>
    </row>
    <row r="4" spans="1:47" s="18" customFormat="1" ht="26" customHeight="1" thickBot="1">
      <c r="A4" s="19"/>
      <c r="B4" s="55"/>
      <c r="C4" s="55"/>
      <c r="D4" s="56"/>
      <c r="E4" s="59"/>
      <c r="F4" s="16"/>
      <c r="G4" s="16"/>
      <c r="H4" s="16"/>
      <c r="I4" s="16"/>
      <c r="J4" s="41"/>
      <c r="K4" s="17"/>
    </row>
    <row r="5" spans="1:47" s="18" customFormat="1" ht="60" customHeight="1" thickBot="1">
      <c r="A5" s="19"/>
      <c r="B5" s="249" t="s">
        <v>3</v>
      </c>
      <c r="C5" s="232"/>
      <c r="D5" s="27">
        <f>'Calorie Needs Calculator'!D9</f>
        <v>0</v>
      </c>
      <c r="E5" s="60"/>
      <c r="F5" s="254" t="s">
        <v>38</v>
      </c>
      <c r="G5" s="255"/>
      <c r="H5" s="255"/>
      <c r="I5" s="256" t="s">
        <v>67</v>
      </c>
      <c r="J5" s="257"/>
      <c r="K5" s="32"/>
    </row>
    <row r="6" spans="1:47" s="18" customFormat="1" ht="60" customHeight="1" thickBot="1">
      <c r="A6" s="19"/>
      <c r="B6" s="249" t="s">
        <v>48</v>
      </c>
      <c r="C6" s="232"/>
      <c r="D6" s="23">
        <f>'Personal Details'!D7</f>
        <v>0</v>
      </c>
      <c r="E6" s="60"/>
      <c r="F6" s="225" t="s">
        <v>11</v>
      </c>
      <c r="G6" s="225"/>
      <c r="H6" s="225"/>
      <c r="I6" s="250">
        <f>IF(I5="Muscle Mass Retention",55, IF(I5="Please select",0,73.34))</f>
        <v>0</v>
      </c>
      <c r="J6" s="250"/>
      <c r="K6" s="32"/>
    </row>
    <row r="7" spans="1:47" s="18" customFormat="1" ht="60" customHeight="1" thickBot="1">
      <c r="A7" s="15"/>
      <c r="B7" s="249" t="s">
        <v>46</v>
      </c>
      <c r="C7" s="232"/>
      <c r="D7" s="47">
        <f>'Personal Details'!D8</f>
        <v>0</v>
      </c>
      <c r="E7" s="60"/>
      <c r="F7" s="264" t="s">
        <v>37</v>
      </c>
      <c r="G7" s="265"/>
      <c r="H7" s="265"/>
      <c r="I7" s="266">
        <f>I6*(D6*D7)</f>
        <v>0</v>
      </c>
      <c r="J7" s="267"/>
      <c r="K7" s="32"/>
    </row>
    <row r="8" spans="1:47" s="18" customFormat="1" ht="60" customHeight="1">
      <c r="A8" s="19"/>
      <c r="B8" s="241"/>
      <c r="C8" s="241"/>
      <c r="D8" s="56"/>
      <c r="E8" s="59"/>
      <c r="F8" s="268" t="s">
        <v>12</v>
      </c>
      <c r="G8" s="269"/>
      <c r="H8" s="269"/>
      <c r="I8" s="270">
        <f>I7*7</f>
        <v>0</v>
      </c>
      <c r="J8" s="271"/>
      <c r="K8" s="32"/>
    </row>
    <row r="9" spans="1:47" s="18" customFormat="1" ht="60" customHeight="1" thickBot="1">
      <c r="A9" s="15"/>
      <c r="B9" s="258"/>
      <c r="C9" s="258"/>
      <c r="D9" s="49"/>
      <c r="E9" s="60"/>
      <c r="F9" s="259" t="s">
        <v>10</v>
      </c>
      <c r="G9" s="260"/>
      <c r="H9" s="260"/>
      <c r="I9" s="261">
        <f>(I7*7)/7700</f>
        <v>0</v>
      </c>
      <c r="J9" s="262"/>
      <c r="K9" s="32"/>
    </row>
    <row r="10" spans="1:47" s="18" customFormat="1" ht="63" customHeight="1" thickBot="1">
      <c r="A10" s="15"/>
      <c r="B10" s="17"/>
      <c r="C10" s="17"/>
      <c r="D10" s="17"/>
      <c r="E10" s="60"/>
      <c r="F10" s="8"/>
      <c r="G10" s="263"/>
      <c r="H10" s="263"/>
      <c r="I10" s="8"/>
      <c r="J10" s="17"/>
      <c r="K10" s="17"/>
    </row>
    <row r="11" spans="1:47" ht="60" customHeight="1">
      <c r="A11" s="19"/>
      <c r="B11" s="93" t="s">
        <v>41</v>
      </c>
      <c r="C11" s="50" t="s">
        <v>48</v>
      </c>
      <c r="D11" s="51" t="s">
        <v>46</v>
      </c>
      <c r="E11" s="51" t="s">
        <v>32</v>
      </c>
      <c r="F11" s="61" t="s">
        <v>39</v>
      </c>
      <c r="G11" s="50" t="s">
        <v>40</v>
      </c>
      <c r="H11" s="52" t="s">
        <v>33</v>
      </c>
    </row>
    <row r="12" spans="1:47" ht="60" customHeight="1">
      <c r="A12" s="19"/>
      <c r="B12" s="94">
        <v>1</v>
      </c>
      <c r="C12" s="86">
        <f>D6</f>
        <v>0</v>
      </c>
      <c r="D12" s="87">
        <f>D7</f>
        <v>0</v>
      </c>
      <c r="E12" s="88">
        <f>C12*D12</f>
        <v>0</v>
      </c>
      <c r="F12" s="96">
        <f>(C12*D12)*$I$6</f>
        <v>0</v>
      </c>
      <c r="G12" s="96">
        <f>$D$5-F12</f>
        <v>0</v>
      </c>
      <c r="H12" s="89">
        <f>(F12*7)/7700</f>
        <v>0</v>
      </c>
      <c r="I12" s="247" t="str">
        <f>IF(G12&gt;800,"","If the daily calories are less than 800, please use the calories stated on the next tab")</f>
        <v>If the daily calories are less than 800, please use the calories stated on the next tab</v>
      </c>
      <c r="J12" s="248"/>
    </row>
    <row r="13" spans="1:47" ht="60" customHeight="1">
      <c r="A13" s="19"/>
      <c r="B13" s="94">
        <v>2</v>
      </c>
      <c r="C13" s="88">
        <f>C12-H12</f>
        <v>0</v>
      </c>
      <c r="D13" s="90" t="e">
        <f>(E12-H12)/C13</f>
        <v>#DIV/0!</v>
      </c>
      <c r="E13" s="88" t="e">
        <f>C13*D13</f>
        <v>#DIV/0!</v>
      </c>
      <c r="F13" s="96" t="e">
        <f>(C13*D13)*$I$6</f>
        <v>#DIV/0!</v>
      </c>
      <c r="G13" s="96" t="e">
        <f>($D$5-(($C$12-C13)*IF('Personal Details'!D11="Female",22,24))-F13)</f>
        <v>#DIV/0!</v>
      </c>
      <c r="H13" s="89" t="e">
        <f t="shared" ref="H13" si="0">(F13*7)/7700</f>
        <v>#DIV/0!</v>
      </c>
      <c r="I13" s="247"/>
      <c r="J13" s="248"/>
    </row>
    <row r="14" spans="1:47" ht="60" customHeight="1">
      <c r="A14" s="19"/>
      <c r="B14" s="94">
        <v>3</v>
      </c>
      <c r="C14" s="88" t="e">
        <f t="shared" ref="C14:C15" si="1">C13-H13</f>
        <v>#DIV/0!</v>
      </c>
      <c r="D14" s="90" t="e">
        <f t="shared" ref="D14:D15" si="2">(E13-H13)/C14</f>
        <v>#DIV/0!</v>
      </c>
      <c r="E14" s="88" t="e">
        <f t="shared" ref="E14:E15" si="3">C14*D14</f>
        <v>#DIV/0!</v>
      </c>
      <c r="F14" s="96" t="e">
        <f t="shared" ref="F14:F15" si="4">(C14*D14)*$I$6</f>
        <v>#DIV/0!</v>
      </c>
      <c r="G14" s="96" t="e">
        <f>($D$5-(($C$12-C14)*IF('Personal Details'!D12="Female",22,24))-F14)</f>
        <v>#DIV/0!</v>
      </c>
      <c r="H14" s="89" t="e">
        <f t="shared" ref="H14:H15" si="5">(F14*7)/7700</f>
        <v>#DIV/0!</v>
      </c>
      <c r="I14" s="247"/>
      <c r="J14" s="248"/>
    </row>
    <row r="15" spans="1:47" ht="60" customHeight="1" thickBot="1">
      <c r="A15" s="19"/>
      <c r="B15" s="95">
        <v>4</v>
      </c>
      <c r="C15" s="85" t="e">
        <f t="shared" si="1"/>
        <v>#DIV/0!</v>
      </c>
      <c r="D15" s="91" t="e">
        <f t="shared" si="2"/>
        <v>#DIV/0!</v>
      </c>
      <c r="E15" s="85" t="e">
        <f t="shared" si="3"/>
        <v>#DIV/0!</v>
      </c>
      <c r="F15" s="97" t="e">
        <f t="shared" si="4"/>
        <v>#DIV/0!</v>
      </c>
      <c r="G15" s="97" t="e">
        <f>($D$5-(($C$12-C15)*IF('Personal Details'!D13="Female",22,24))-F15)</f>
        <v>#DIV/0!</v>
      </c>
      <c r="H15" s="92" t="e">
        <f t="shared" si="5"/>
        <v>#DIV/0!</v>
      </c>
      <c r="I15" s="247"/>
      <c r="J15" s="248"/>
    </row>
    <row r="16" spans="1:47" ht="79" customHeight="1">
      <c r="B16" s="43"/>
      <c r="C16" s="44"/>
      <c r="D16" s="45"/>
      <c r="E16" s="46"/>
      <c r="F16" s="46"/>
      <c r="G16" s="44"/>
      <c r="H16" s="43"/>
      <c r="I16" s="46"/>
    </row>
    <row r="17" spans="2:9" ht="80" customHeight="1">
      <c r="B17" s="43"/>
      <c r="C17" s="44"/>
      <c r="D17" s="45"/>
      <c r="E17" s="46"/>
      <c r="F17" s="46"/>
      <c r="G17" s="44"/>
      <c r="H17" s="43"/>
      <c r="I17" s="46"/>
    </row>
    <row r="18" spans="2:9" ht="94" customHeight="1">
      <c r="B18" s="43"/>
      <c r="C18" s="44"/>
      <c r="D18" s="45"/>
      <c r="E18" s="46"/>
      <c r="F18" s="46"/>
      <c r="G18" s="44"/>
      <c r="H18" s="43"/>
      <c r="I18" s="46"/>
    </row>
    <row r="19" spans="2:9" ht="65" hidden="1" customHeight="1">
      <c r="B19" s="43"/>
      <c r="C19" s="44"/>
      <c r="D19" s="45"/>
      <c r="E19" s="46"/>
      <c r="F19" s="46"/>
      <c r="G19" s="44"/>
      <c r="H19" s="43"/>
      <c r="I19" s="46"/>
    </row>
    <row r="20" spans="2:9" ht="65" hidden="1" customHeight="1">
      <c r="B20" s="43"/>
      <c r="C20" s="44"/>
      <c r="D20" s="45"/>
      <c r="E20" s="46"/>
      <c r="F20" s="46"/>
      <c r="G20" s="44"/>
      <c r="H20" s="43"/>
      <c r="I20" s="46"/>
    </row>
    <row r="21" spans="2:9" ht="65" hidden="1" customHeight="1">
      <c r="B21" s="43"/>
      <c r="C21" s="44"/>
      <c r="D21" s="45"/>
      <c r="E21" s="46"/>
      <c r="F21" s="46"/>
      <c r="G21" s="44"/>
      <c r="H21" s="43"/>
      <c r="I21" s="46"/>
    </row>
    <row r="22" spans="2:9" ht="65" hidden="1" customHeight="1">
      <c r="B22" s="43"/>
      <c r="C22" s="44"/>
      <c r="D22" s="45"/>
      <c r="E22" s="46"/>
      <c r="F22" s="46"/>
      <c r="G22" s="44"/>
      <c r="H22" s="43"/>
      <c r="I22" s="46"/>
    </row>
    <row r="23" spans="2:9" ht="65" hidden="1" customHeight="1">
      <c r="B23" s="43"/>
      <c r="C23" s="44"/>
      <c r="D23" s="45"/>
      <c r="E23" s="46"/>
      <c r="F23" s="46"/>
      <c r="G23" s="44"/>
      <c r="H23" s="43"/>
      <c r="I23" s="46"/>
    </row>
    <row r="24" spans="2:9" ht="65" hidden="1" customHeight="1">
      <c r="B24" s="43"/>
      <c r="C24" s="44"/>
      <c r="D24" s="45"/>
      <c r="E24" s="46"/>
      <c r="F24" s="46"/>
      <c r="G24" s="44"/>
      <c r="H24" s="43"/>
      <c r="I24" s="46"/>
    </row>
    <row r="25" spans="2:9" ht="65" hidden="1" customHeight="1">
      <c r="B25" s="43"/>
      <c r="C25" s="44"/>
      <c r="D25" s="45"/>
      <c r="E25" s="46"/>
      <c r="F25" s="46"/>
      <c r="G25" s="44"/>
      <c r="H25" s="43"/>
      <c r="I25" s="46"/>
    </row>
    <row r="26" spans="2:9" ht="65" hidden="1" customHeight="1">
      <c r="B26" s="43"/>
      <c r="C26" s="44"/>
      <c r="D26" s="45"/>
      <c r="E26" s="46"/>
      <c r="F26" s="46"/>
      <c r="G26" s="44"/>
      <c r="H26" s="43"/>
      <c r="I26" s="46"/>
    </row>
    <row r="27" spans="2:9" ht="65" hidden="1" customHeight="1">
      <c r="B27" s="43"/>
      <c r="C27" s="44"/>
      <c r="D27" s="45"/>
      <c r="E27" s="46"/>
      <c r="F27" s="46"/>
      <c r="G27" s="44"/>
      <c r="H27" s="43"/>
      <c r="I27" s="46"/>
    </row>
    <row r="28" spans="2:9" ht="65" hidden="1" customHeight="1">
      <c r="B28" s="43"/>
      <c r="C28" s="44"/>
      <c r="D28" s="45"/>
      <c r="E28" s="46"/>
      <c r="F28" s="46"/>
      <c r="G28" s="44"/>
      <c r="H28" s="43"/>
      <c r="I28" s="46"/>
    </row>
    <row r="29" spans="2:9" ht="65" hidden="1" customHeight="1"/>
    <row r="30" spans="2:9" ht="65" hidden="1" customHeight="1"/>
    <row r="31" spans="2:9" ht="65" hidden="1" customHeight="1"/>
    <row r="32" spans="2:9" ht="65" hidden="1" customHeight="1"/>
    <row r="33" ht="65" hidden="1" customHeight="1"/>
    <row r="34" ht="65" hidden="1" customHeight="1"/>
    <row r="35" ht="65" hidden="1" customHeight="1"/>
    <row r="36" ht="65" hidden="1" customHeight="1"/>
    <row r="37" ht="65" hidden="1" customHeight="1"/>
    <row r="38" ht="65" hidden="1" customHeight="1"/>
    <row r="39" ht="65" hidden="1" customHeight="1"/>
    <row r="40" ht="65" hidden="1" customHeight="1"/>
    <row r="41" ht="65" hidden="1" customHeight="1"/>
    <row r="42" ht="65" hidden="1" customHeight="1"/>
    <row r="43" ht="65" hidden="1" customHeight="1"/>
    <row r="44" ht="65" hidden="1" customHeight="1"/>
    <row r="45" ht="65" hidden="1" customHeight="1"/>
    <row r="46" ht="65" hidden="1" customHeight="1"/>
    <row r="47" ht="65" hidden="1" customHeight="1"/>
    <row r="48" ht="65" hidden="1" customHeight="1"/>
    <row r="49" ht="65" hidden="1" customHeight="1"/>
    <row r="50" ht="65" hidden="1" customHeight="1"/>
    <row r="51" ht="65" hidden="1" customHeight="1"/>
    <row r="52" ht="65" hidden="1" customHeight="1"/>
    <row r="53" ht="65" hidden="1" customHeight="1"/>
    <row r="54" ht="65" hidden="1" customHeight="1"/>
    <row r="55" ht="65" hidden="1" customHeight="1"/>
    <row r="56" ht="65" hidden="1" customHeight="1"/>
    <row r="57" ht="65" hidden="1" customHeight="1"/>
    <row r="58" ht="65" hidden="1" customHeight="1"/>
    <row r="59" ht="65" hidden="1" customHeight="1"/>
    <row r="60" ht="65" hidden="1" customHeight="1"/>
    <row r="61" ht="65" hidden="1" customHeight="1"/>
    <row r="62" ht="65" hidden="1" customHeight="1"/>
    <row r="63" ht="65" hidden="1" customHeight="1"/>
    <row r="64" ht="65" hidden="1" customHeight="1"/>
    <row r="65" ht="65" hidden="1" customHeight="1"/>
    <row r="66" ht="65" hidden="1" customHeight="1"/>
    <row r="67" ht="65" hidden="1" customHeight="1"/>
    <row r="68" ht="65" hidden="1" customHeight="1"/>
    <row r="69" ht="65" hidden="1" customHeight="1"/>
    <row r="70" ht="65" hidden="1" customHeight="1"/>
    <row r="71" ht="65" hidden="1" customHeight="1"/>
    <row r="72" ht="65" hidden="1" customHeight="1"/>
    <row r="73" ht="65" hidden="1" customHeight="1"/>
    <row r="74" ht="65" hidden="1" customHeight="1"/>
    <row r="75" ht="65" hidden="1" customHeight="1"/>
    <row r="76" ht="65" hidden="1" customHeight="1"/>
    <row r="77" ht="65" hidden="1" customHeight="1"/>
    <row r="78" ht="65" hidden="1" customHeight="1"/>
    <row r="79" ht="65" hidden="1" customHeight="1"/>
    <row r="80" ht="65" hidden="1" customHeight="1"/>
    <row r="81" ht="65" hidden="1" customHeight="1"/>
    <row r="82" ht="65" hidden="1" customHeight="1"/>
    <row r="83" ht="65" hidden="1" customHeight="1"/>
    <row r="84" ht="65" hidden="1" customHeight="1"/>
    <row r="85" ht="65" hidden="1" customHeight="1"/>
  </sheetData>
  <sheetProtection algorithmName="SHA-512" hashValue="6g88+xBuWWGNzIPfUzYX5lFn6DFqcxmk9PAG7jT/cPkoZTM/l5QbBrnp87qEXFSttEBh4UR7bEev7BqynpuRcA==" saltValue="jmtvZ+JX+95Rx+8mbf5oLg==" spinCount="100000" sheet="1" objects="1" scenarios="1" selectLockedCells="1"/>
  <mergeCells count="19">
    <mergeCell ref="B8:C8"/>
    <mergeCell ref="F8:H8"/>
    <mergeCell ref="I8:J8"/>
    <mergeCell ref="I12:J15"/>
    <mergeCell ref="B6:C6"/>
    <mergeCell ref="F6:H6"/>
    <mergeCell ref="I6:J6"/>
    <mergeCell ref="A1:K1"/>
    <mergeCell ref="B3:H3"/>
    <mergeCell ref="B5:C5"/>
    <mergeCell ref="F5:H5"/>
    <mergeCell ref="I5:J5"/>
    <mergeCell ref="B9:C9"/>
    <mergeCell ref="F9:H9"/>
    <mergeCell ref="I9:J9"/>
    <mergeCell ref="G10:H10"/>
    <mergeCell ref="B7:C7"/>
    <mergeCell ref="F7:H7"/>
    <mergeCell ref="I7:J7"/>
  </mergeCells>
  <conditionalFormatting sqref="G12:G15">
    <cfRule type="cellIs" dxfId="5" priority="5" operator="lessThan">
      <formula>800</formula>
    </cfRule>
    <cfRule type="cellIs" dxfId="4" priority="3" operator="lessThan">
      <formula>800</formula>
    </cfRule>
  </conditionalFormatting>
  <conditionalFormatting sqref="I12:J15">
    <cfRule type="containsText" dxfId="3" priority="2" operator="containsText" text="800">
      <formula>NOT(ISERROR(SEARCH("800",I12)))</formula>
    </cfRule>
    <cfRule type="containsText" dxfId="2" priority="1" operator="containsText" text="800">
      <formula>NOT(ISERROR(SEARCH("800",I12)))</formula>
    </cfRule>
  </conditionalFormatting>
  <dataValidations count="2">
    <dataValidation type="list" allowBlank="1" showInputMessage="1" showErrorMessage="1" sqref="I5:J5" xr:uid="{03091167-B753-6043-B46B-C585FB7CC166}">
      <formula1>"Please select, Maximum Fat Loss, Muscle Mass Retention"</formula1>
    </dataValidation>
    <dataValidation errorStyle="information" allowBlank="1" showInputMessage="1" showErrorMessage="1" errorTitle="Error" error="If this value is less than 800, use the calories stated on the next tab" sqref="G12:G15" xr:uid="{28BA58A2-C525-C248-B44C-057DE58BE63A}"/>
  </dataValidations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DF17E-8721-D24F-9A0B-0350A812F726}">
  <dimension ref="A1:AL24"/>
  <sheetViews>
    <sheetView zoomScale="60" zoomScaleNormal="60" workbookViewId="0">
      <selection activeCell="D5" sqref="D5"/>
    </sheetView>
  </sheetViews>
  <sheetFormatPr baseColWidth="10" defaultColWidth="0" defaultRowHeight="0" customHeight="1" zeroHeight="1"/>
  <cols>
    <col min="1" max="1" width="130.6640625" style="9" customWidth="1"/>
    <col min="2" max="2" width="32" style="17" customWidth="1"/>
    <col min="3" max="3" width="46.33203125" style="17" customWidth="1"/>
    <col min="4" max="4" width="60.33203125" style="17" customWidth="1"/>
    <col min="5" max="5" width="61.1640625" style="17" customWidth="1"/>
    <col min="6" max="6" width="64.83203125" style="17" customWidth="1"/>
    <col min="7" max="16384" width="10.83203125" style="17" hidden="1"/>
  </cols>
  <sheetData>
    <row r="1" spans="1:38" s="36" customFormat="1" ht="180" customHeight="1">
      <c r="A1" s="166" t="s">
        <v>28</v>
      </c>
      <c r="B1" s="166"/>
      <c r="C1" s="166"/>
      <c r="D1" s="166"/>
      <c r="E1" s="166"/>
      <c r="F1" s="166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s="18" customFormat="1" ht="36" customHeight="1">
      <c r="A2" s="19"/>
      <c r="B2" s="22"/>
      <c r="C2" s="34"/>
      <c r="D2" s="34"/>
      <c r="E2" s="22"/>
      <c r="F2" s="17"/>
    </row>
    <row r="3" spans="1:38" s="18" customFormat="1" ht="40" customHeight="1" thickBot="1">
      <c r="A3" s="19"/>
      <c r="B3" s="272"/>
      <c r="C3" s="272"/>
      <c r="D3" s="272"/>
      <c r="E3" s="84"/>
      <c r="F3" s="17"/>
    </row>
    <row r="4" spans="1:38" s="37" customFormat="1" ht="70" customHeight="1" thickBot="1">
      <c r="A4" s="19"/>
      <c r="B4" s="264" t="s">
        <v>18</v>
      </c>
      <c r="C4" s="265"/>
      <c r="D4" s="27" t="str">
        <f>IF('Maximum Fat Loss Calculator'!G12&lt;800,"800",'Maximum Fat Loss Calculator'!G12)</f>
        <v>800</v>
      </c>
      <c r="E4" s="82"/>
      <c r="F4" s="32"/>
    </row>
    <row r="5" spans="1:38" s="37" customFormat="1" ht="70" customHeight="1" thickBot="1">
      <c r="A5" s="19"/>
      <c r="B5" s="259" t="s">
        <v>16</v>
      </c>
      <c r="C5" s="260"/>
      <c r="D5" s="162" t="s">
        <v>67</v>
      </c>
      <c r="E5" s="82"/>
      <c r="F5" s="32"/>
    </row>
    <row r="6" spans="1:38" s="32" customFormat="1" ht="70" customHeight="1" thickBot="1">
      <c r="A6" s="16"/>
      <c r="B6" s="225" t="s">
        <v>19</v>
      </c>
      <c r="C6" s="225"/>
      <c r="D6" s="111">
        <f>IF(D5="Low",1.6, IF(D5="Moderate",1.8, IF(D5="High",2, IF(D5="Very High",2.2,0))))</f>
        <v>0</v>
      </c>
      <c r="E6" s="112"/>
    </row>
    <row r="7" spans="1:38" s="37" customFormat="1" ht="70" customHeight="1" thickBot="1">
      <c r="A7" s="19"/>
      <c r="B7" s="228" t="s">
        <v>17</v>
      </c>
      <c r="C7" s="229"/>
      <c r="D7" s="230"/>
      <c r="E7" s="81"/>
      <c r="F7" s="32"/>
    </row>
    <row r="8" spans="1:38" s="37" customFormat="1" ht="70" customHeight="1" thickBot="1">
      <c r="A8" s="19"/>
      <c r="B8" s="231" t="s">
        <v>13</v>
      </c>
      <c r="C8" s="232"/>
      <c r="D8" s="23">
        <f>(('Calorie Needs Calculator'!D7*1.15))*D6</f>
        <v>0</v>
      </c>
      <c r="E8" s="122"/>
      <c r="F8" s="32"/>
    </row>
    <row r="9" spans="1:38" s="37" customFormat="1" ht="70" customHeight="1" thickBot="1">
      <c r="A9" s="15"/>
      <c r="B9" s="231" t="s">
        <v>14</v>
      </c>
      <c r="C9" s="232"/>
      <c r="D9" s="23">
        <f>(D4-D13-D15)/4</f>
        <v>200</v>
      </c>
      <c r="E9" s="136" t="str">
        <f>IF(D9&lt;0,"YOU NEED TO LOWER YOUR PROTEIN PREFERENCE","")</f>
        <v/>
      </c>
      <c r="F9" s="32"/>
    </row>
    <row r="10" spans="1:38" s="37" customFormat="1" ht="70" customHeight="1" thickBot="1">
      <c r="A10" s="15"/>
      <c r="B10" s="226" t="s">
        <v>15</v>
      </c>
      <c r="C10" s="227"/>
      <c r="D10" s="113">
        <f>IF('Maximum Fat Loss Calculator'!G12&lt;=1000,('Calorie Needs Calculator'!D7*0.25),IF('Maximum Fat Loss Calculator'!G12&lt;=1200,('Calorie Needs Calculator'!D7*0.3),IF('Maximum Fat Loss Calculator'!G12&lt;=1500,('Calorie Needs Calculator'!D7*0.45),IF('Maximum Fat Loss Calculator'!G12&lt;=1800,('Calorie Needs Calculator'!D7*0.65),('Calorie Needs Calculator'!D7*0.8)))))</f>
        <v>0</v>
      </c>
      <c r="E10" s="123" t="str">
        <f>IF(D10&lt;0,"If value turns RED, lower protein preference","  ")</f>
        <v xml:space="preserve">  </v>
      </c>
      <c r="F10" s="32"/>
    </row>
    <row r="11" spans="1:38" s="37" customFormat="1" ht="70" customHeight="1" thickBot="1">
      <c r="A11" s="15"/>
      <c r="B11" s="225"/>
      <c r="C11" s="225"/>
      <c r="D11" s="25"/>
      <c r="E11" s="83"/>
      <c r="F11" s="32"/>
    </row>
    <row r="12" spans="1:38" s="37" customFormat="1" ht="70" customHeight="1" thickBot="1">
      <c r="A12" s="140"/>
      <c r="B12" s="274" t="s">
        <v>49</v>
      </c>
      <c r="C12" s="274"/>
      <c r="D12" s="275"/>
      <c r="E12" s="82"/>
      <c r="F12" s="32"/>
    </row>
    <row r="13" spans="1:38" s="37" customFormat="1" ht="70" customHeight="1" thickBot="1">
      <c r="A13" s="140"/>
      <c r="B13" s="249" t="s">
        <v>13</v>
      </c>
      <c r="C13" s="232"/>
      <c r="D13" s="23">
        <f>D8*4</f>
        <v>0</v>
      </c>
      <c r="E13" s="81"/>
      <c r="F13" s="32"/>
    </row>
    <row r="14" spans="1:38" s="37" customFormat="1" ht="70" customHeight="1" thickBot="1">
      <c r="A14" s="141"/>
      <c r="B14" s="249" t="s">
        <v>14</v>
      </c>
      <c r="C14" s="232"/>
      <c r="D14" s="23">
        <f>D9*4</f>
        <v>800</v>
      </c>
      <c r="E14" s="82"/>
      <c r="F14" s="32"/>
    </row>
    <row r="15" spans="1:38" s="37" customFormat="1" ht="70" customHeight="1" thickBot="1">
      <c r="A15" s="141"/>
      <c r="B15" s="249" t="s">
        <v>15</v>
      </c>
      <c r="C15" s="232"/>
      <c r="D15" s="23">
        <f>D10*9</f>
        <v>0</v>
      </c>
      <c r="E15" s="82"/>
      <c r="F15" s="32"/>
    </row>
    <row r="16" spans="1:38" s="37" customFormat="1" ht="60" customHeight="1">
      <c r="A16" s="142"/>
      <c r="B16" s="273"/>
      <c r="C16" s="273"/>
      <c r="D16" s="273"/>
      <c r="E16" s="39"/>
      <c r="F16" s="32"/>
    </row>
    <row r="17" ht="20" hidden="1" customHeight="1"/>
    <row r="18" ht="38" hidden="1"/>
    <row r="19" ht="38" hidden="1"/>
    <row r="20" ht="38" hidden="1"/>
    <row r="21" ht="38" hidden="1"/>
    <row r="22" ht="38" hidden="1"/>
    <row r="23" ht="38" hidden="1"/>
    <row r="24" ht="38" hidden="1"/>
  </sheetData>
  <sheetProtection algorithmName="SHA-512" hashValue="ZZdHK36QlZAllx3CcST5EJD7Ch4wLEFxymGSR9PKAeUVyX0qMsEgDc0XypIxAaFBcYoitdvXML1fiw/3em6MGQ==" saltValue="uHbzshFdTsFuc9Iy5uobWA==" spinCount="100000" sheet="1" objects="1" scenarios="1" selectLockedCells="1"/>
  <mergeCells count="15">
    <mergeCell ref="B16:D16"/>
    <mergeCell ref="B13:C13"/>
    <mergeCell ref="B15:C15"/>
    <mergeCell ref="B12:D12"/>
    <mergeCell ref="B11:C11"/>
    <mergeCell ref="B14:C14"/>
    <mergeCell ref="A1:F1"/>
    <mergeCell ref="B8:C8"/>
    <mergeCell ref="B9:C9"/>
    <mergeCell ref="B10:C10"/>
    <mergeCell ref="B5:C5"/>
    <mergeCell ref="B7:D7"/>
    <mergeCell ref="B6:C6"/>
    <mergeCell ref="B4:C4"/>
    <mergeCell ref="B3:D3"/>
  </mergeCells>
  <conditionalFormatting sqref="D10">
    <cfRule type="cellIs" dxfId="1" priority="2" operator="lessThan">
      <formula>0</formula>
    </cfRule>
  </conditionalFormatting>
  <conditionalFormatting sqref="D9">
    <cfRule type="cellIs" dxfId="0" priority="1" operator="lessThan">
      <formula>0</formula>
    </cfRule>
  </conditionalFormatting>
  <dataValidations count="1">
    <dataValidation type="list" allowBlank="1" showInputMessage="1" showErrorMessage="1" sqref="D5" xr:uid="{024337F2-ED31-4947-AB2B-3B7A959E05BF}">
      <formula1>"Please select,Low,Moderate,High,Very High"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CBA83-96B3-E644-B31D-66268F4A15AC}">
  <dimension ref="A1:AN24"/>
  <sheetViews>
    <sheetView zoomScale="60" zoomScaleNormal="60" workbookViewId="0">
      <selection activeCell="H16" sqref="H16"/>
    </sheetView>
  </sheetViews>
  <sheetFormatPr baseColWidth="10" defaultColWidth="0" defaultRowHeight="0" customHeight="1" zeroHeight="1"/>
  <cols>
    <col min="1" max="1" width="50.6640625" style="17" customWidth="1"/>
    <col min="2" max="2" width="32" style="17" customWidth="1"/>
    <col min="3" max="3" width="50" style="17" customWidth="1"/>
    <col min="4" max="4" width="47.5" style="17" customWidth="1"/>
    <col min="5" max="5" width="47.1640625" style="17" customWidth="1"/>
    <col min="6" max="6" width="48" style="17" customWidth="1"/>
    <col min="7" max="7" width="58" style="17" customWidth="1"/>
    <col min="8" max="8" width="61.6640625" style="17" customWidth="1"/>
    <col min="9" max="16384" width="10.83203125" style="17" hidden="1"/>
  </cols>
  <sheetData>
    <row r="1" spans="1:40" s="36" customFormat="1" ht="180" customHeight="1">
      <c r="A1" s="166" t="s">
        <v>28</v>
      </c>
      <c r="B1" s="166"/>
      <c r="C1" s="166"/>
      <c r="D1" s="166"/>
      <c r="E1" s="166"/>
      <c r="F1" s="166"/>
      <c r="G1" s="166"/>
      <c r="H1" s="166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pans="1:40" s="18" customFormat="1" ht="31" customHeight="1">
      <c r="A2" s="19"/>
      <c r="B2" s="22"/>
      <c r="C2" s="34"/>
      <c r="D2" s="34"/>
      <c r="E2" s="22"/>
      <c r="F2" s="22"/>
      <c r="G2" s="17"/>
      <c r="H2" s="17"/>
    </row>
    <row r="3" spans="1:40" s="18" customFormat="1" ht="30" customHeight="1">
      <c r="A3" s="19"/>
      <c r="B3" s="107"/>
      <c r="C3" s="107"/>
      <c r="D3" s="272"/>
      <c r="E3" s="272"/>
      <c r="F3" s="272"/>
      <c r="G3" s="17"/>
      <c r="H3" s="17"/>
    </row>
    <row r="4" spans="1:40" s="37" customFormat="1" ht="60" customHeight="1" thickBot="1">
      <c r="A4" s="19"/>
      <c r="B4" s="38"/>
      <c r="C4" s="38"/>
      <c r="D4" s="135" t="s">
        <v>53</v>
      </c>
      <c r="E4" s="135" t="s">
        <v>54</v>
      </c>
      <c r="F4" s="135" t="s">
        <v>55</v>
      </c>
      <c r="G4" s="135" t="s">
        <v>56</v>
      </c>
      <c r="H4" s="32"/>
    </row>
    <row r="5" spans="1:40" s="37" customFormat="1" ht="60" customHeight="1" thickBot="1">
      <c r="A5" s="19"/>
      <c r="B5" s="254" t="s">
        <v>18</v>
      </c>
      <c r="C5" s="255"/>
      <c r="D5" s="114" t="str">
        <f>IF('Maximum Fat Loss Calculator'!G12&lt;800,"800",'Maximum Fat Loss Calculator'!G12)</f>
        <v>800</v>
      </c>
      <c r="E5" s="114" t="e">
        <f>IF('Maximum Fat Loss Calculator'!G13&lt;800,"800",'Maximum Fat Loss Calculator'!G13)</f>
        <v>#DIV/0!</v>
      </c>
      <c r="F5" s="114" t="e">
        <f>IF('Maximum Fat Loss Calculator'!G14&lt;800,"800",'Maximum Fat Loss Calculator'!G14)</f>
        <v>#DIV/0!</v>
      </c>
      <c r="G5" s="114" t="e">
        <f>IF('Maximum Fat Loss Calculator'!G15&lt;800,"800",'Maximum Fat Loss Calculator'!G15)</f>
        <v>#DIV/0!</v>
      </c>
      <c r="H5" s="32"/>
    </row>
    <row r="6" spans="1:40" s="37" customFormat="1" ht="60" customHeight="1" thickBot="1">
      <c r="A6" s="19"/>
      <c r="B6" s="225"/>
      <c r="C6" s="225"/>
      <c r="D6" s="42"/>
      <c r="E6" s="81"/>
      <c r="F6" s="81"/>
      <c r="G6" s="81"/>
      <c r="H6" s="32"/>
    </row>
    <row r="7" spans="1:40" s="37" customFormat="1" ht="60" customHeight="1" thickBot="1">
      <c r="A7" s="19"/>
      <c r="B7" s="234" t="s">
        <v>17</v>
      </c>
      <c r="C7" s="278"/>
      <c r="D7" s="115"/>
      <c r="E7" s="115"/>
      <c r="F7" s="115"/>
      <c r="G7" s="116"/>
      <c r="H7" s="32"/>
    </row>
    <row r="8" spans="1:40" s="37" customFormat="1" ht="60" customHeight="1" thickBot="1">
      <c r="A8" s="19"/>
      <c r="B8" s="231" t="s">
        <v>13</v>
      </c>
      <c r="C8" s="232"/>
      <c r="D8" s="23">
        <f>'Daily Kcals &amp; Macros'!$D$8</f>
        <v>0</v>
      </c>
      <c r="E8" s="23">
        <f>'Daily Kcals &amp; Macros'!$D$8</f>
        <v>0</v>
      </c>
      <c r="F8" s="23">
        <f>'Daily Kcals &amp; Macros'!$D$8</f>
        <v>0</v>
      </c>
      <c r="G8" s="23">
        <f>'Daily Kcals &amp; Macros'!$D$8</f>
        <v>0</v>
      </c>
      <c r="H8" s="32"/>
    </row>
    <row r="9" spans="1:40" s="37" customFormat="1" ht="60" customHeight="1" thickBot="1">
      <c r="A9" s="15"/>
      <c r="B9" s="231" t="s">
        <v>14</v>
      </c>
      <c r="C9" s="232"/>
      <c r="D9" s="23">
        <f>D14/4</f>
        <v>200</v>
      </c>
      <c r="E9" s="23" t="e">
        <f t="shared" ref="E9:G9" si="0">E14/4</f>
        <v>#DIV/0!</v>
      </c>
      <c r="F9" s="23" t="e">
        <f t="shared" si="0"/>
        <v>#DIV/0!</v>
      </c>
      <c r="G9" s="23" t="e">
        <f t="shared" si="0"/>
        <v>#DIV/0!</v>
      </c>
      <c r="H9" s="32"/>
    </row>
    <row r="10" spans="1:40" s="37" customFormat="1" ht="60" customHeight="1" thickBot="1">
      <c r="A10" s="15"/>
      <c r="B10" s="226" t="s">
        <v>15</v>
      </c>
      <c r="C10" s="227"/>
      <c r="D10" s="113">
        <f>'Daily Kcals &amp; Macros'!$D$10</f>
        <v>0</v>
      </c>
      <c r="E10" s="113">
        <f>'Daily Kcals &amp; Macros'!$D$10</f>
        <v>0</v>
      </c>
      <c r="F10" s="113">
        <f>'Daily Kcals &amp; Macros'!$D$10</f>
        <v>0</v>
      </c>
      <c r="G10" s="113">
        <f>'Daily Kcals &amp; Macros'!$D$10</f>
        <v>0</v>
      </c>
      <c r="H10" s="32"/>
    </row>
    <row r="11" spans="1:40" s="37" customFormat="1" ht="60" customHeight="1" thickBot="1">
      <c r="A11" s="118"/>
      <c r="B11" s="225"/>
      <c r="C11" s="225"/>
      <c r="D11" s="25"/>
      <c r="E11" s="83"/>
      <c r="F11" s="83"/>
      <c r="G11" s="83"/>
      <c r="H11" s="119"/>
    </row>
    <row r="12" spans="1:40" s="37" customFormat="1" ht="60" customHeight="1">
      <c r="A12" s="118"/>
      <c r="B12" s="212" t="s">
        <v>49</v>
      </c>
      <c r="C12" s="213"/>
      <c r="D12" s="120"/>
      <c r="E12" s="120"/>
      <c r="F12" s="120"/>
      <c r="G12" s="121"/>
      <c r="H12" s="119"/>
    </row>
    <row r="13" spans="1:40" s="37" customFormat="1" ht="60" customHeight="1" thickBot="1">
      <c r="A13" s="15"/>
      <c r="B13" s="276" t="s">
        <v>13</v>
      </c>
      <c r="C13" s="277"/>
      <c r="D13" s="117">
        <f>D8*4</f>
        <v>0</v>
      </c>
      <c r="E13" s="117">
        <f>E8*4</f>
        <v>0</v>
      </c>
      <c r="F13" s="117">
        <f>F8*4</f>
        <v>0</v>
      </c>
      <c r="G13" s="117">
        <f t="shared" ref="G13" si="1">G8*4</f>
        <v>0</v>
      </c>
      <c r="H13" s="32"/>
    </row>
    <row r="14" spans="1:40" s="37" customFormat="1" ht="60" customHeight="1" thickBot="1">
      <c r="A14" s="19"/>
      <c r="B14" s="231" t="s">
        <v>14</v>
      </c>
      <c r="C14" s="232"/>
      <c r="D14" s="23">
        <f>D5-D13-D15</f>
        <v>800</v>
      </c>
      <c r="E14" s="23" t="e">
        <f>E5-E13-E15</f>
        <v>#DIV/0!</v>
      </c>
      <c r="F14" s="23" t="e">
        <f>F5-F13-F15</f>
        <v>#DIV/0!</v>
      </c>
      <c r="G14" s="23" t="e">
        <f>G5-G13-G15</f>
        <v>#DIV/0!</v>
      </c>
      <c r="H14" s="32"/>
    </row>
    <row r="15" spans="1:40" s="37" customFormat="1" ht="60" customHeight="1" thickBot="1">
      <c r="A15" s="19"/>
      <c r="B15" s="226" t="s">
        <v>15</v>
      </c>
      <c r="C15" s="227"/>
      <c r="D15" s="113">
        <f>D10*9</f>
        <v>0</v>
      </c>
      <c r="E15" s="113">
        <f t="shared" ref="E15:G15" si="2">E10*9</f>
        <v>0</v>
      </c>
      <c r="F15" s="113">
        <f t="shared" si="2"/>
        <v>0</v>
      </c>
      <c r="G15" s="113">
        <f t="shared" si="2"/>
        <v>0</v>
      </c>
      <c r="H15" s="32"/>
    </row>
    <row r="16" spans="1:40" s="37" customFormat="1" ht="194" customHeight="1">
      <c r="A16" s="54"/>
      <c r="B16" s="273"/>
      <c r="C16" s="273"/>
      <c r="D16" s="273"/>
      <c r="E16" s="39"/>
      <c r="F16" s="39"/>
      <c r="G16" s="32"/>
      <c r="H16" s="32"/>
    </row>
    <row r="17" ht="20" hidden="1" customHeight="1"/>
    <row r="18" ht="15" hidden="1"/>
    <row r="19" ht="15" hidden="1"/>
    <row r="20" ht="15" hidden="1"/>
    <row r="21" ht="15" hidden="1"/>
    <row r="22" ht="15" hidden="1"/>
    <row r="23" ht="15" hidden="1"/>
    <row r="24" ht="15" hidden="1"/>
  </sheetData>
  <sheetProtection algorithmName="SHA-512" hashValue="P43hskwxZpdeJdgD9IaAef/a8HnVRENwrqMxzfeCAT62dPcpnQfrylVFeYWbuvl2zoreLUyAZFN3SZEzpsyG+g==" saltValue="TYNnrH/8FTWL28LrxjpWvw==" spinCount="100000" sheet="1" objects="1" scenarios="1" selectLockedCells="1"/>
  <mergeCells count="14">
    <mergeCell ref="B14:C14"/>
    <mergeCell ref="B15:C15"/>
    <mergeCell ref="B16:D16"/>
    <mergeCell ref="B12:C12"/>
    <mergeCell ref="B10:C10"/>
    <mergeCell ref="B11:C11"/>
    <mergeCell ref="B5:C5"/>
    <mergeCell ref="B6:C6"/>
    <mergeCell ref="B13:C13"/>
    <mergeCell ref="A1:H1"/>
    <mergeCell ref="D3:F3"/>
    <mergeCell ref="B7:C7"/>
    <mergeCell ref="B8:C8"/>
    <mergeCell ref="B9:C9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Converter &amp; BF% Calculator</vt:lpstr>
      <vt:lpstr>Personal Details</vt:lpstr>
      <vt:lpstr>Calorie Needs Calculator</vt:lpstr>
      <vt:lpstr>Maximum Fat Loss Calculator</vt:lpstr>
      <vt:lpstr>Daily Kcals &amp; Macros</vt:lpstr>
      <vt:lpstr>E.g. 4 Weeks of Kcals &amp; Macros</vt:lpstr>
    </vt:vector>
  </TitlesOfParts>
  <Company>Bournemouth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Paul,Fairbairn</dc:creator>
  <cp:lastModifiedBy>Mac-Nutrition</cp:lastModifiedBy>
  <dcterms:created xsi:type="dcterms:W3CDTF">2020-04-16T15:40:20Z</dcterms:created>
  <dcterms:modified xsi:type="dcterms:W3CDTF">2022-05-11T12:33:51Z</dcterms:modified>
</cp:coreProperties>
</file>